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L:\Soft Loans\06. Risorse\02. Utenti\Iennaco\Mod Tool\Assorbimento de minimis\5. approfondimento algoritmo v NSI\"/>
    </mc:Choice>
  </mc:AlternateContent>
  <xr:revisionPtr revIDLastSave="0" documentId="13_ncr:1_{B98882E3-82E7-4949-8D0E-D6CE50F76AE8}" xr6:coauthVersionLast="47" xr6:coauthVersionMax="47" xr10:uidLastSave="{00000000-0000-0000-0000-000000000000}"/>
  <workbookProtection workbookAlgorithmName="SHA-512" workbookHashValue="uLZ0Y3fCBK0L6kKhTU6Zq8e76YA3KYDNX5doyeEJIGauPRDWXT+1mR9zRPwMi0T5beDSwIXcWMMmf87nUWpMyQ==" workbookSaltValue="gfV88JIWFOK/DvVIRXE96A==" workbookSpinCount="100000" lockStructure="1"/>
  <bookViews>
    <workbookView xWindow="-120" yWindow="-120" windowWidth="38640" windowHeight="21120" xr2:uid="{00000000-000D-0000-FFFF-FFFF00000000}"/>
  </bookViews>
  <sheets>
    <sheet name="Sintesi" sheetId="4" r:id="rId1"/>
    <sheet name="Piano amm_Scoring migliori" sheetId="3" state="hidden" r:id="rId2"/>
    <sheet name="Piano amm_Scoring intermedi" sheetId="7" state="hidden" r:id="rId3"/>
    <sheet name="Piano amm_Scoring ultimi" sheetId="9" state="hidden" r:id="rId4"/>
    <sheet name="Input" sheetId="2" state="hidden" r:id="rId5"/>
  </sheets>
  <definedNames>
    <definedName name="_xlnm._FilterDatabase" localSheetId="0" hidden="1">Sintesi!$B$7:$C$13</definedName>
    <definedName name="ListaCat">Input!$J$2:$J$3</definedName>
    <definedName name="No">Input!$J$3</definedName>
    <definedName name="Sì">Input!$J$2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4" l="1" a="1"/>
  <c r="C10" i="4" s="1"/>
  <c r="J13" i="3" l="1"/>
  <c r="L10" i="3"/>
  <c r="G10" i="9"/>
  <c r="G10" i="7"/>
  <c r="G10" i="3"/>
  <c r="O11" i="9"/>
  <c r="S21" i="9" s="1"/>
  <c r="J13" i="9"/>
  <c r="L11" i="9" s="1"/>
  <c r="L10" i="9"/>
  <c r="L9" i="9"/>
  <c r="G9" i="9"/>
  <c r="D9" i="9"/>
  <c r="L9" i="7"/>
  <c r="O11" i="7"/>
  <c r="S21" i="7" s="1"/>
  <c r="J13" i="7"/>
  <c r="L11" i="7" s="1"/>
  <c r="L10" i="7"/>
  <c r="G9" i="7"/>
  <c r="Q21" i="7" s="1"/>
  <c r="D9" i="7"/>
  <c r="L9" i="3"/>
  <c r="O11" i="3"/>
  <c r="S21" i="3" s="1"/>
  <c r="G9" i="3"/>
  <c r="Q21" i="3" s="1"/>
  <c r="D9" i="3"/>
  <c r="D11" i="3" s="1"/>
  <c r="D10" i="3" l="1"/>
  <c r="Q21" i="9"/>
  <c r="Q20" i="9"/>
  <c r="L11" i="3"/>
  <c r="J11" i="3"/>
  <c r="J9" i="3" s="1"/>
  <c r="J11" i="7"/>
  <c r="J9" i="7" s="1"/>
  <c r="J11" i="9"/>
  <c r="J9" i="9" s="1"/>
  <c r="Q20" i="7"/>
  <c r="Q20" i="3"/>
  <c r="E31" i="3" s="1"/>
  <c r="D11" i="9"/>
  <c r="D11" i="7"/>
  <c r="D10" i="9"/>
  <c r="D10" i="7"/>
  <c r="Q19" i="9" l="1"/>
  <c r="E30" i="7"/>
  <c r="E31" i="7"/>
  <c r="E32" i="7"/>
  <c r="E33" i="7"/>
  <c r="E34" i="7"/>
  <c r="E31" i="9"/>
  <c r="E32" i="9"/>
  <c r="E33" i="9"/>
  <c r="E34" i="9"/>
  <c r="E19" i="3"/>
  <c r="D19" i="3" s="1"/>
  <c r="E32" i="3"/>
  <c r="Q19" i="3"/>
  <c r="F31" i="3" s="1"/>
  <c r="G31" i="3" s="1"/>
  <c r="E33" i="3"/>
  <c r="E34" i="3"/>
  <c r="E22" i="3"/>
  <c r="F22" i="3" s="1"/>
  <c r="E30" i="9"/>
  <c r="E22" i="9"/>
  <c r="E23" i="9"/>
  <c r="E21" i="9"/>
  <c r="E27" i="9"/>
  <c r="E20" i="9"/>
  <c r="F20" i="9" s="1"/>
  <c r="G20" i="9" s="1"/>
  <c r="E25" i="9"/>
  <c r="E26" i="9"/>
  <c r="E19" i="9"/>
  <c r="F19" i="9" s="1"/>
  <c r="E24" i="9"/>
  <c r="E28" i="9"/>
  <c r="E29" i="9"/>
  <c r="E26" i="3"/>
  <c r="E22" i="7"/>
  <c r="E23" i="7"/>
  <c r="E20" i="3"/>
  <c r="E26" i="7"/>
  <c r="E25" i="7"/>
  <c r="E21" i="7"/>
  <c r="E30" i="3"/>
  <c r="E21" i="3"/>
  <c r="F21" i="3" s="1"/>
  <c r="E19" i="7"/>
  <c r="E28" i="7"/>
  <c r="E27" i="3"/>
  <c r="E20" i="7"/>
  <c r="F20" i="7" s="1"/>
  <c r="G20" i="7" s="1"/>
  <c r="E29" i="7"/>
  <c r="E24" i="3"/>
  <c r="E28" i="3"/>
  <c r="E27" i="7"/>
  <c r="E24" i="7"/>
  <c r="E23" i="3"/>
  <c r="E29" i="3"/>
  <c r="Q19" i="7"/>
  <c r="E25" i="3"/>
  <c r="F30" i="7" l="1"/>
  <c r="G30" i="7" s="1"/>
  <c r="F32" i="7"/>
  <c r="G32" i="7" s="1"/>
  <c r="F34" i="7"/>
  <c r="G34" i="7" s="1"/>
  <c r="F33" i="7"/>
  <c r="G33" i="7" s="1"/>
  <c r="F31" i="7"/>
  <c r="G31" i="7" s="1"/>
  <c r="F33" i="9"/>
  <c r="G33" i="9" s="1"/>
  <c r="F30" i="9"/>
  <c r="G30" i="9" s="1"/>
  <c r="F32" i="9"/>
  <c r="G32" i="9" s="1"/>
  <c r="F34" i="9"/>
  <c r="G34" i="9" s="1"/>
  <c r="F31" i="9"/>
  <c r="G31" i="9" s="1"/>
  <c r="F19" i="3"/>
  <c r="F32" i="3"/>
  <c r="G32" i="3" s="1"/>
  <c r="D20" i="3"/>
  <c r="H20" i="3" s="1"/>
  <c r="F33" i="3"/>
  <c r="G33" i="3" s="1"/>
  <c r="F34" i="3"/>
  <c r="G34" i="3" s="1"/>
  <c r="F20" i="3"/>
  <c r="G20" i="3" s="1"/>
  <c r="F29" i="7"/>
  <c r="G29" i="7" s="1"/>
  <c r="F29" i="3"/>
  <c r="G29" i="3" s="1"/>
  <c r="F27" i="7"/>
  <c r="G27" i="7" s="1"/>
  <c r="F28" i="7"/>
  <c r="G28" i="7" s="1"/>
  <c r="F22" i="9"/>
  <c r="G22" i="9" s="1"/>
  <c r="F27" i="9"/>
  <c r="G27" i="9" s="1"/>
  <c r="F21" i="9"/>
  <c r="G21" i="9" s="1"/>
  <c r="F26" i="9"/>
  <c r="G26" i="9" s="1"/>
  <c r="F23" i="7"/>
  <c r="G23" i="7" s="1"/>
  <c r="F24" i="9"/>
  <c r="G24" i="9" s="1"/>
  <c r="F23" i="9"/>
  <c r="G23" i="9" s="1"/>
  <c r="F28" i="9"/>
  <c r="G28" i="9" s="1"/>
  <c r="F29" i="9"/>
  <c r="G29" i="9" s="1"/>
  <c r="F22" i="7"/>
  <c r="G22" i="7" s="1"/>
  <c r="F24" i="7"/>
  <c r="G24" i="7" s="1"/>
  <c r="F25" i="9"/>
  <c r="G25" i="9" s="1"/>
  <c r="D19" i="9"/>
  <c r="H19" i="9" s="1"/>
  <c r="D19" i="7"/>
  <c r="H19" i="7" s="1"/>
  <c r="F25" i="3"/>
  <c r="G25" i="3" s="1"/>
  <c r="F26" i="7"/>
  <c r="G26" i="7" s="1"/>
  <c r="G19" i="9"/>
  <c r="F23" i="3"/>
  <c r="G23" i="3" s="1"/>
  <c r="F24" i="3"/>
  <c r="G24" i="3" s="1"/>
  <c r="F25" i="7"/>
  <c r="G25" i="7" s="1"/>
  <c r="F27" i="3"/>
  <c r="G27" i="3" s="1"/>
  <c r="F28" i="3"/>
  <c r="G28" i="3" s="1"/>
  <c r="F19" i="7"/>
  <c r="F21" i="7"/>
  <c r="G21" i="7" s="1"/>
  <c r="F30" i="3"/>
  <c r="G30" i="3" s="1"/>
  <c r="F26" i="3"/>
  <c r="G26" i="3" s="1"/>
  <c r="G22" i="3"/>
  <c r="G21" i="3"/>
  <c r="G36" i="9" l="1"/>
  <c r="F36" i="9"/>
  <c r="G19" i="3"/>
  <c r="G36" i="3" s="1"/>
  <c r="F36" i="3"/>
  <c r="F36" i="7"/>
  <c r="D21" i="3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20" i="7"/>
  <c r="H20" i="7" s="1"/>
  <c r="D20" i="9"/>
  <c r="H20" i="9" s="1"/>
  <c r="J19" i="3"/>
  <c r="H19" i="3"/>
  <c r="I19" i="7"/>
  <c r="I19" i="3"/>
  <c r="I19" i="9"/>
  <c r="J19" i="9"/>
  <c r="M19" i="9" s="1"/>
  <c r="N19" i="9" s="1"/>
  <c r="J19" i="7"/>
  <c r="K19" i="9"/>
  <c r="G19" i="7"/>
  <c r="J20" i="3"/>
  <c r="M20" i="3" s="1"/>
  <c r="N20" i="3" s="1"/>
  <c r="I20" i="3"/>
  <c r="K19" i="3" l="1"/>
  <c r="K20" i="3" s="1"/>
  <c r="K19" i="7"/>
  <c r="L19" i="7" s="1"/>
  <c r="G36" i="7"/>
  <c r="M19" i="7"/>
  <c r="N19" i="7" s="1"/>
  <c r="J20" i="7"/>
  <c r="M20" i="7" s="1"/>
  <c r="N20" i="7" s="1"/>
  <c r="D32" i="3"/>
  <c r="J31" i="3"/>
  <c r="H31" i="3"/>
  <c r="I31" i="3"/>
  <c r="I22" i="3"/>
  <c r="H21" i="3"/>
  <c r="I25" i="3"/>
  <c r="J21" i="3"/>
  <c r="J22" i="3"/>
  <c r="J24" i="3"/>
  <c r="I21" i="3"/>
  <c r="H22" i="3"/>
  <c r="H23" i="3"/>
  <c r="J23" i="3"/>
  <c r="H27" i="3"/>
  <c r="I29" i="3"/>
  <c r="H25" i="3"/>
  <c r="I24" i="3"/>
  <c r="I30" i="3"/>
  <c r="H24" i="3"/>
  <c r="J29" i="3"/>
  <c r="J30" i="3"/>
  <c r="I27" i="3"/>
  <c r="H30" i="3"/>
  <c r="I28" i="3"/>
  <c r="J27" i="3"/>
  <c r="I23" i="3"/>
  <c r="H29" i="3"/>
  <c r="H28" i="3"/>
  <c r="J25" i="3"/>
  <c r="H26" i="3"/>
  <c r="J26" i="3"/>
  <c r="I26" i="3"/>
  <c r="J28" i="3"/>
  <c r="I20" i="9"/>
  <c r="D21" i="9"/>
  <c r="J20" i="9"/>
  <c r="M20" i="9" s="1"/>
  <c r="N20" i="9" s="1"/>
  <c r="I20" i="7"/>
  <c r="D21" i="7"/>
  <c r="M19" i="3"/>
  <c r="N19" i="3" s="1"/>
  <c r="K20" i="9"/>
  <c r="L19" i="9"/>
  <c r="L19" i="3" l="1"/>
  <c r="K20" i="7"/>
  <c r="L20" i="7" s="1"/>
  <c r="M30" i="3"/>
  <c r="N30" i="3" s="1"/>
  <c r="M31" i="3"/>
  <c r="N31" i="3" s="1"/>
  <c r="M25" i="3"/>
  <c r="N25" i="3" s="1"/>
  <c r="M27" i="3"/>
  <c r="N27" i="3" s="1"/>
  <c r="D33" i="3"/>
  <c r="I32" i="3"/>
  <c r="J32" i="3"/>
  <c r="H32" i="3"/>
  <c r="M29" i="3"/>
  <c r="N29" i="3" s="1"/>
  <c r="M28" i="3"/>
  <c r="N28" i="3" s="1"/>
  <c r="M21" i="3"/>
  <c r="N21" i="3" s="1"/>
  <c r="M22" i="3"/>
  <c r="N22" i="3" s="1"/>
  <c r="M24" i="3"/>
  <c r="N24" i="3" s="1"/>
  <c r="M26" i="3"/>
  <c r="N26" i="3" s="1"/>
  <c r="M23" i="3"/>
  <c r="N23" i="3" s="1"/>
  <c r="D22" i="7"/>
  <c r="H21" i="7"/>
  <c r="I21" i="7"/>
  <c r="J21" i="7"/>
  <c r="J21" i="9"/>
  <c r="D22" i="9"/>
  <c r="J22" i="9" s="1"/>
  <c r="H21" i="9"/>
  <c r="I21" i="9"/>
  <c r="K21" i="9"/>
  <c r="L20" i="9"/>
  <c r="L20" i="3"/>
  <c r="K21" i="3"/>
  <c r="K21" i="7" l="1"/>
  <c r="K22" i="7" s="1"/>
  <c r="M21" i="9"/>
  <c r="N21" i="9" s="1"/>
  <c r="M32" i="3"/>
  <c r="N32" i="3" s="1"/>
  <c r="D34" i="3"/>
  <c r="I33" i="3"/>
  <c r="J33" i="3"/>
  <c r="H33" i="3"/>
  <c r="M21" i="7"/>
  <c r="N21" i="7" s="1"/>
  <c r="I22" i="9"/>
  <c r="H22" i="9"/>
  <c r="D23" i="9"/>
  <c r="D23" i="7"/>
  <c r="I22" i="7"/>
  <c r="H22" i="7"/>
  <c r="J22" i="7"/>
  <c r="K22" i="9"/>
  <c r="L21" i="9"/>
  <c r="K22" i="3"/>
  <c r="L21" i="3"/>
  <c r="L21" i="7" l="1"/>
  <c r="M33" i="3"/>
  <c r="N33" i="3" s="1"/>
  <c r="H34" i="3"/>
  <c r="H36" i="3" s="1"/>
  <c r="J34" i="3"/>
  <c r="J36" i="3" s="1"/>
  <c r="I34" i="3"/>
  <c r="I36" i="3" s="1"/>
  <c r="M22" i="7"/>
  <c r="N22" i="7" s="1"/>
  <c r="M22" i="9"/>
  <c r="N22" i="9" s="1"/>
  <c r="I23" i="7"/>
  <c r="D24" i="7"/>
  <c r="J23" i="7"/>
  <c r="H23" i="7"/>
  <c r="J23" i="9"/>
  <c r="D24" i="9"/>
  <c r="H23" i="9"/>
  <c r="I23" i="9"/>
  <c r="K23" i="9"/>
  <c r="L22" i="9"/>
  <c r="K23" i="7"/>
  <c r="L22" i="7"/>
  <c r="K23" i="3"/>
  <c r="L22" i="3"/>
  <c r="M34" i="3" l="1"/>
  <c r="M23" i="7"/>
  <c r="N23" i="7" s="1"/>
  <c r="M23" i="9"/>
  <c r="N23" i="9" s="1"/>
  <c r="I24" i="9"/>
  <c r="H24" i="9"/>
  <c r="D25" i="9"/>
  <c r="J24" i="9"/>
  <c r="I24" i="7"/>
  <c r="D25" i="7"/>
  <c r="H24" i="7"/>
  <c r="J24" i="7"/>
  <c r="K24" i="9"/>
  <c r="L23" i="9"/>
  <c r="K24" i="7"/>
  <c r="L23" i="7"/>
  <c r="K24" i="3"/>
  <c r="L23" i="3"/>
  <c r="N34" i="3" l="1"/>
  <c r="M36" i="3"/>
  <c r="M24" i="7"/>
  <c r="N24" i="7" s="1"/>
  <c r="M24" i="9"/>
  <c r="N24" i="9" s="1"/>
  <c r="H25" i="7"/>
  <c r="D26" i="7"/>
  <c r="J25" i="7"/>
  <c r="I25" i="7"/>
  <c r="I25" i="9"/>
  <c r="D26" i="9"/>
  <c r="J25" i="9"/>
  <c r="H25" i="9"/>
  <c r="K25" i="9"/>
  <c r="L24" i="9"/>
  <c r="K25" i="7"/>
  <c r="L24" i="7"/>
  <c r="K25" i="3"/>
  <c r="L24" i="3"/>
  <c r="J10" i="3" l="1"/>
  <c r="O10" i="3" s="1"/>
  <c r="N36" i="3"/>
  <c r="M25" i="9"/>
  <c r="N25" i="9" s="1"/>
  <c r="I26" i="9"/>
  <c r="D27" i="9"/>
  <c r="J26" i="9"/>
  <c r="H26" i="9"/>
  <c r="M25" i="7"/>
  <c r="N25" i="7" s="1"/>
  <c r="I26" i="7"/>
  <c r="H26" i="7"/>
  <c r="J26" i="7"/>
  <c r="D27" i="7"/>
  <c r="K26" i="9"/>
  <c r="L25" i="9"/>
  <c r="K26" i="7"/>
  <c r="L25" i="7"/>
  <c r="K26" i="3"/>
  <c r="L25" i="3"/>
  <c r="C20" i="4" l="1"/>
  <c r="M26" i="9"/>
  <c r="N26" i="9" s="1"/>
  <c r="M26" i="7"/>
  <c r="N26" i="7" s="1"/>
  <c r="J27" i="7"/>
  <c r="I27" i="7"/>
  <c r="H27" i="7"/>
  <c r="D28" i="7"/>
  <c r="I27" i="9"/>
  <c r="H27" i="9"/>
  <c r="J27" i="9"/>
  <c r="D28" i="9"/>
  <c r="K27" i="9"/>
  <c r="L26" i="9"/>
  <c r="K27" i="7"/>
  <c r="L26" i="7"/>
  <c r="L26" i="3"/>
  <c r="K27" i="3"/>
  <c r="M27" i="7" l="1"/>
  <c r="N27" i="7" s="1"/>
  <c r="M27" i="9"/>
  <c r="N27" i="9" s="1"/>
  <c r="D29" i="7"/>
  <c r="I28" i="7"/>
  <c r="J28" i="7"/>
  <c r="H28" i="7"/>
  <c r="D29" i="9"/>
  <c r="J28" i="9"/>
  <c r="H28" i="9"/>
  <c r="I28" i="9"/>
  <c r="K28" i="9"/>
  <c r="L27" i="9"/>
  <c r="K28" i="7"/>
  <c r="L27" i="7"/>
  <c r="L27" i="3"/>
  <c r="K28" i="3"/>
  <c r="M28" i="7" l="1"/>
  <c r="N28" i="7" s="1"/>
  <c r="M28" i="9"/>
  <c r="N28" i="9" s="1"/>
  <c r="D30" i="9"/>
  <c r="D31" i="9" s="1"/>
  <c r="J29" i="9"/>
  <c r="H29" i="9"/>
  <c r="I29" i="9"/>
  <c r="D30" i="7"/>
  <c r="D31" i="7" s="1"/>
  <c r="J29" i="7"/>
  <c r="I29" i="7"/>
  <c r="H29" i="7"/>
  <c r="K29" i="9"/>
  <c r="L28" i="9"/>
  <c r="K29" i="7"/>
  <c r="L28" i="7"/>
  <c r="K29" i="3"/>
  <c r="L28" i="3"/>
  <c r="I31" i="7" l="1"/>
  <c r="D32" i="7"/>
  <c r="H31" i="7"/>
  <c r="J31" i="7"/>
  <c r="D32" i="9"/>
  <c r="I31" i="9"/>
  <c r="H31" i="9"/>
  <c r="J31" i="9"/>
  <c r="M29" i="9"/>
  <c r="N29" i="9" s="1"/>
  <c r="M29" i="7"/>
  <c r="N29" i="7" s="1"/>
  <c r="H30" i="7"/>
  <c r="I30" i="7"/>
  <c r="J30" i="7"/>
  <c r="J30" i="9"/>
  <c r="I30" i="9"/>
  <c r="H30" i="9"/>
  <c r="K30" i="9"/>
  <c r="L29" i="9"/>
  <c r="K30" i="7"/>
  <c r="L29" i="7"/>
  <c r="K30" i="3"/>
  <c r="L29" i="3"/>
  <c r="D33" i="9" l="1"/>
  <c r="J32" i="9"/>
  <c r="H32" i="9"/>
  <c r="I32" i="9"/>
  <c r="M31" i="9"/>
  <c r="N31" i="9" s="1"/>
  <c r="L30" i="7"/>
  <c r="K31" i="7"/>
  <c r="M31" i="7"/>
  <c r="N31" i="7" s="1"/>
  <c r="D33" i="7"/>
  <c r="H32" i="7"/>
  <c r="J32" i="7"/>
  <c r="I32" i="7"/>
  <c r="L30" i="9"/>
  <c r="K31" i="9"/>
  <c r="M30" i="9"/>
  <c r="N30" i="9" s="1"/>
  <c r="M30" i="7"/>
  <c r="N30" i="7" s="1"/>
  <c r="L30" i="3"/>
  <c r="K31" i="3"/>
  <c r="M32" i="9" l="1"/>
  <c r="N32" i="9" s="1"/>
  <c r="M32" i="7"/>
  <c r="N32" i="7" s="1"/>
  <c r="D34" i="7"/>
  <c r="J33" i="7"/>
  <c r="I33" i="7"/>
  <c r="H33" i="7"/>
  <c r="L31" i="7"/>
  <c r="K32" i="7"/>
  <c r="D34" i="9"/>
  <c r="H33" i="9"/>
  <c r="I33" i="9"/>
  <c r="J33" i="9"/>
  <c r="L31" i="9"/>
  <c r="K32" i="9"/>
  <c r="K32" i="3"/>
  <c r="L31" i="3"/>
  <c r="M33" i="7" l="1"/>
  <c r="N33" i="7" s="1"/>
  <c r="M33" i="9"/>
  <c r="N33" i="9" s="1"/>
  <c r="I34" i="9"/>
  <c r="I36" i="9" s="1"/>
  <c r="H34" i="9"/>
  <c r="H36" i="9" s="1"/>
  <c r="J34" i="9"/>
  <c r="J36" i="9" s="1"/>
  <c r="L32" i="7"/>
  <c r="K33" i="7"/>
  <c r="J34" i="7"/>
  <c r="J36" i="7" s="1"/>
  <c r="H34" i="7"/>
  <c r="H36" i="7" s="1"/>
  <c r="I34" i="7"/>
  <c r="I36" i="7" s="1"/>
  <c r="K33" i="9"/>
  <c r="L32" i="9"/>
  <c r="K33" i="3"/>
  <c r="L32" i="3"/>
  <c r="M34" i="7" l="1"/>
  <c r="N34" i="7" s="1"/>
  <c r="J10" i="7" s="1"/>
  <c r="M34" i="9"/>
  <c r="N34" i="9" s="1"/>
  <c r="J10" i="9" s="1"/>
  <c r="L33" i="7"/>
  <c r="K34" i="7"/>
  <c r="L34" i="7" s="1"/>
  <c r="L33" i="9"/>
  <c r="K34" i="9"/>
  <c r="L34" i="9" s="1"/>
  <c r="L33" i="3"/>
  <c r="K34" i="3"/>
  <c r="L34" i="3" s="1"/>
  <c r="M36" i="9" l="1"/>
  <c r="C21" i="4"/>
  <c r="M36" i="7"/>
  <c r="N36" i="9" l="1"/>
  <c r="N36" i="7"/>
  <c r="O10" i="9" l="1"/>
  <c r="C22" i="4"/>
  <c r="O10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<sst xmlns="http://schemas.openxmlformats.org/spreadsheetml/2006/main" count="170" uniqueCount="83">
  <si>
    <t>Riepilogo dettagli intervento agevolativo</t>
  </si>
  <si>
    <t>Importo intervento agevolativo</t>
  </si>
  <si>
    <t>Fondo perduto</t>
  </si>
  <si>
    <t>No</t>
  </si>
  <si>
    <t xml:space="preserve">Tipologia di prodotto </t>
  </si>
  <si>
    <t>Transizione digitale ed ecologica</t>
  </si>
  <si>
    <t xml:space="preserve"> % di tasso agevolato di cui si vuole usufruire</t>
  </si>
  <si>
    <t>Sì</t>
  </si>
  <si>
    <t>Agevolazione complessiva scoring migliori (classe 1 e 2)</t>
  </si>
  <si>
    <t>Agevolazione complessiva scoring intermedi (classe 3, 4 e 5)</t>
  </si>
  <si>
    <t>Agevolazione complessiva scoring ultimi (classe 6, 7, 8 e 9)</t>
  </si>
  <si>
    <t>Disclaimer: gli importi forniti relativamente al valore del de minimis sono da ritenersi indicativi e verranno verificati in sede di istruttoria</t>
  </si>
  <si>
    <t>Scoring migliori (classe 1 e 2)</t>
  </si>
  <si>
    <t>Tassi</t>
  </si>
  <si>
    <t>Prodotto</t>
  </si>
  <si>
    <t>Valori Intervento Agevolativo</t>
  </si>
  <si>
    <t>Dati residuali</t>
  </si>
  <si>
    <t>Tasso Riferimento UE</t>
  </si>
  <si>
    <t>Tipologia</t>
  </si>
  <si>
    <t>Finanziamento 
SIMEST</t>
  </si>
  <si>
    <t>Finanziamento 
richiesto</t>
  </si>
  <si>
    <t>Plafond De Minimis</t>
  </si>
  <si>
    <t>Tasso Agevolato</t>
  </si>
  <si>
    <t>Descrizione</t>
  </si>
  <si>
    <t>Valore Agevolazione</t>
  </si>
  <si>
    <t>% Agevolazione</t>
  </si>
  <si>
    <t>Residuo De Minimis</t>
  </si>
  <si>
    <t>Tasso Teorico</t>
  </si>
  <si>
    <t>% FP</t>
  </si>
  <si>
    <t>Classe Scoring MCC</t>
  </si>
  <si>
    <t>FP</t>
  </si>
  <si>
    <t>Piano di Ammortamento</t>
  </si>
  <si>
    <t>Periodi</t>
  </si>
  <si>
    <t>N. Rata</t>
  </si>
  <si>
    <t>Tipo 
Rata</t>
  </si>
  <si>
    <t>Importo 
Rata</t>
  </si>
  <si>
    <t>Quota capitale</t>
  </si>
  <si>
    <t>Rata interessi 
Agevolato</t>
  </si>
  <si>
    <t>Rata interessi 
Riferimento UE</t>
  </si>
  <si>
    <t>Rata interessi 
Teorico</t>
  </si>
  <si>
    <t>Importo 
cumulato</t>
  </si>
  <si>
    <t>Importo 
residuo</t>
  </si>
  <si>
    <t>Delta interessi</t>
  </si>
  <si>
    <t>Attualizzazione 
Delta interessi</t>
  </si>
  <si>
    <t>Durata Amm</t>
  </si>
  <si>
    <t>Durata (semestri)</t>
  </si>
  <si>
    <t>Anno</t>
  </si>
  <si>
    <t>Durata Preamm</t>
  </si>
  <si>
    <t>BP (1-5)</t>
  </si>
  <si>
    <t>Totale</t>
  </si>
  <si>
    <t>Scoring intermedi (classe 3, 4 e 5)</t>
  </si>
  <si>
    <t>Scoring ultimi (classe 6, 7, 8 e 9)</t>
  </si>
  <si>
    <t>Quota FP</t>
  </si>
  <si>
    <t>Scoring MCC</t>
  </si>
  <si>
    <t>Maggiorazioni</t>
  </si>
  <si>
    <t>% di tasso agevolato di cui si vuole usufruire</t>
  </si>
  <si>
    <t>Codifica</t>
  </si>
  <si>
    <t>Durata</t>
  </si>
  <si>
    <t>Preammortamento</t>
  </si>
  <si>
    <t>1; 2</t>
  </si>
  <si>
    <t>Inserimento mercati esteri</t>
  </si>
  <si>
    <t>IM</t>
  </si>
  <si>
    <t>3; 4; 5</t>
  </si>
  <si>
    <t>E-commerce</t>
  </si>
  <si>
    <t>Altri</t>
  </si>
  <si>
    <t>6; 7; 8; 9</t>
  </si>
  <si>
    <t>Fiere ed eventi</t>
  </si>
  <si>
    <t>N.A.</t>
  </si>
  <si>
    <t>Temporary manager</t>
  </si>
  <si>
    <t>Certificazioni e consulenze</t>
  </si>
  <si>
    <t>Potenziamento Mercati Africani</t>
  </si>
  <si>
    <t>Competitività delle imprese e delle filiere italiane in America centrale o meridionale</t>
  </si>
  <si>
    <t>Affiancamento strategico per il mercato Indiano</t>
  </si>
  <si>
    <t>Importo Fondo perduto in €</t>
  </si>
  <si>
    <t>Fondo perduto (nei casi ed entro i limiti previsti dalle Circolari di riferimento)</t>
  </si>
  <si>
    <t>% fondo perduto</t>
  </si>
  <si>
    <t>Quota</t>
  </si>
  <si>
    <t>% massima Fondo perduto</t>
  </si>
  <si>
    <t>*Solo per i prodotti "Inserimento Mercati" e "Transizione Digitale o Ecologica", nei casi previsti dalle Circolari di riferimento</t>
  </si>
  <si>
    <t>Stima del valore degli aiuti di Stato in regime de minimis associati all'Intervento agevolativo</t>
  </si>
  <si>
    <r>
      <t>Tasso di riferimento (</t>
    </r>
    <r>
      <rPr>
        <b/>
        <u/>
        <sz val="9"/>
        <rFont val="Arial"/>
        <family val="2"/>
      </rPr>
      <t>Clicca qui</t>
    </r>
    <r>
      <rPr>
        <b/>
        <sz val="9"/>
        <rFont val="Arial"/>
        <family val="2"/>
      </rPr>
      <t xml:space="preserve"> per scoprire il Tasso di riferimento in vigore nel mese corrente, che andrà inserito nella cella accanto)</t>
    </r>
  </si>
  <si>
    <r>
      <rPr>
        <b/>
        <strike/>
        <sz val="9"/>
        <rFont val="Arial"/>
        <family val="2"/>
      </rPr>
      <t>V</t>
    </r>
    <r>
      <rPr>
        <b/>
        <sz val="9"/>
        <rFont val="Arial"/>
        <family val="2"/>
      </rPr>
      <t>uoi beneficiare dell'estensione di due anni del Periodo di Rimborso? *</t>
    </r>
  </si>
  <si>
    <t>EXT2Y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</si>
</sst>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5"/>
      <color theme="8" tint="-0.499984740745262"/>
      <name val="Arial"/>
      <family val="2"/>
    </font>
    <font>
      <b/>
      <sz val="12"/>
      <color theme="1"/>
      <name val="Arial"/>
      <family val="2"/>
    </font>
    <font>
      <b/>
      <sz val="15"/>
      <color theme="0"/>
      <name val="Arial"/>
      <family val="2"/>
    </font>
    <font>
      <sz val="11"/>
      <name val="Calibri"/>
      <family val="2"/>
      <scheme val="minor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Calibri Light"/>
      <family val="2"/>
      <scheme val="major"/>
    </font>
    <font>
      <b/>
      <sz val="12"/>
      <name val="Arial"/>
      <family val="2"/>
    </font>
    <font>
      <b/>
      <sz val="15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b/>
      <strike/>
      <sz val="9"/>
      <name val="Arial"/>
      <family val="2"/>
    </font>
    <font>
      <i/>
      <sz val="8"/>
      <name val="Calibri"/>
      <family val="2"/>
      <scheme val="minor"/>
    </font>
    <font>
      <sz val="11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4">
    <xf numFmtId="0" fontId="0" fillId="0" borderId="0" xfId="0"/>
    <xf numFmtId="44" fontId="4" fillId="3" borderId="0" xfId="2" applyFont="1" applyFill="1" applyBorder="1" applyAlignment="1" applyProtection="1">
      <alignment vertical="top"/>
    </xf>
    <xf numFmtId="0" fontId="4" fillId="3" borderId="0" xfId="0" applyFont="1" applyFill="1" applyAlignment="1">
      <alignment vertical="top"/>
    </xf>
    <xf numFmtId="10" fontId="4" fillId="3" borderId="0" xfId="0" applyNumberFormat="1" applyFont="1" applyFill="1" applyAlignment="1">
      <alignment vertical="top"/>
    </xf>
    <xf numFmtId="0" fontId="4" fillId="3" borderId="0" xfId="0" applyFont="1" applyFill="1" applyAlignment="1">
      <alignment horizontal="right" vertical="top"/>
    </xf>
    <xf numFmtId="9" fontId="4" fillId="3" borderId="0" xfId="0" applyNumberFormat="1" applyFont="1" applyFill="1" applyAlignment="1">
      <alignment horizontal="center" vertical="top"/>
    </xf>
    <xf numFmtId="9" fontId="4" fillId="3" borderId="22" xfId="0" applyNumberFormat="1" applyFont="1" applyFill="1" applyBorder="1" applyAlignment="1">
      <alignment horizontal="center" vertical="center"/>
    </xf>
    <xf numFmtId="44" fontId="4" fillId="3" borderId="13" xfId="2" applyFont="1" applyFill="1" applyBorder="1" applyAlignment="1" applyProtection="1">
      <alignment horizontal="left" vertical="center"/>
    </xf>
    <xf numFmtId="44" fontId="4" fillId="3" borderId="22" xfId="2" applyFont="1" applyFill="1" applyBorder="1" applyAlignment="1" applyProtection="1">
      <alignment horizontal="left" vertical="center"/>
    </xf>
    <xf numFmtId="0" fontId="5" fillId="6" borderId="15" xfId="0" applyFont="1" applyFill="1" applyBorder="1" applyAlignment="1">
      <alignment horizontal="left" vertical="center"/>
    </xf>
    <xf numFmtId="44" fontId="11" fillId="3" borderId="0" xfId="2" applyFont="1" applyFill="1" applyBorder="1" applyAlignment="1" applyProtection="1">
      <alignment vertical="top"/>
    </xf>
    <xf numFmtId="0" fontId="0" fillId="3" borderId="0" xfId="0" applyFill="1" applyAlignment="1">
      <alignment vertical="top"/>
    </xf>
    <xf numFmtId="0" fontId="7" fillId="3" borderId="0" xfId="0" applyFont="1" applyFill="1" applyAlignment="1">
      <alignment horizontal="left" vertical="center"/>
    </xf>
    <xf numFmtId="0" fontId="0" fillId="3" borderId="19" xfId="0" applyFill="1" applyBorder="1" applyAlignment="1">
      <alignment vertical="top"/>
    </xf>
    <xf numFmtId="0" fontId="8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vertical="top"/>
    </xf>
    <xf numFmtId="0" fontId="5" fillId="6" borderId="11" xfId="0" applyFont="1" applyFill="1" applyBorder="1" applyAlignment="1">
      <alignment vertical="center"/>
    </xf>
    <xf numFmtId="10" fontId="4" fillId="3" borderId="13" xfId="0" applyNumberFormat="1" applyFont="1" applyFill="1" applyBorder="1" applyAlignment="1">
      <alignment horizontal="center" vertical="center"/>
    </xf>
    <xf numFmtId="10" fontId="4" fillId="3" borderId="13" xfId="0" applyNumberFormat="1" applyFont="1" applyFill="1" applyBorder="1" applyAlignment="1">
      <alignment horizontal="left" vertical="center"/>
    </xf>
    <xf numFmtId="0" fontId="5" fillId="6" borderId="11" xfId="0" applyFont="1" applyFill="1" applyBorder="1" applyAlignment="1">
      <alignment vertical="center" wrapText="1"/>
    </xf>
    <xf numFmtId="165" fontId="4" fillId="3" borderId="23" xfId="0" applyNumberFormat="1" applyFont="1" applyFill="1" applyBorder="1" applyAlignment="1">
      <alignment horizontal="center" vertical="center"/>
    </xf>
    <xf numFmtId="0" fontId="5" fillId="6" borderId="12" xfId="0" applyFont="1" applyFill="1" applyBorder="1" applyAlignment="1">
      <alignment vertical="center" wrapText="1"/>
    </xf>
    <xf numFmtId="165" fontId="4" fillId="3" borderId="1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Alignment="1">
      <alignment horizontal="center" vertical="top"/>
    </xf>
    <xf numFmtId="0" fontId="5" fillId="6" borderId="11" xfId="0" applyFont="1" applyFill="1" applyBorder="1" applyAlignment="1">
      <alignment horizontal="left" vertical="center"/>
    </xf>
    <xf numFmtId="0" fontId="5" fillId="6" borderId="14" xfId="0" applyFont="1" applyFill="1" applyBorder="1" applyAlignment="1">
      <alignment vertical="center"/>
    </xf>
    <xf numFmtId="10" fontId="4" fillId="3" borderId="22" xfId="0" applyNumberFormat="1" applyFont="1" applyFill="1" applyBorder="1" applyAlignment="1">
      <alignment horizontal="center" vertical="center"/>
    </xf>
    <xf numFmtId="0" fontId="5" fillId="6" borderId="6" xfId="0" applyFont="1" applyFill="1" applyBorder="1" applyAlignment="1">
      <alignment vertical="center"/>
    </xf>
    <xf numFmtId="10" fontId="4" fillId="3" borderId="7" xfId="0" applyNumberFormat="1" applyFont="1" applyFill="1" applyBorder="1" applyAlignment="1">
      <alignment vertical="center"/>
    </xf>
    <xf numFmtId="165" fontId="4" fillId="3" borderId="16" xfId="0" applyNumberFormat="1" applyFont="1" applyFill="1" applyBorder="1" applyAlignment="1">
      <alignment horizontal="center" vertical="center"/>
    </xf>
    <xf numFmtId="9" fontId="4" fillId="3" borderId="22" xfId="2" applyNumberFormat="1" applyFont="1" applyFill="1" applyBorder="1" applyAlignment="1" applyProtection="1">
      <alignment horizontal="center" vertical="center"/>
    </xf>
    <xf numFmtId="9" fontId="4" fillId="3" borderId="0" xfId="2" applyNumberFormat="1" applyFont="1" applyFill="1" applyBorder="1" applyAlignment="1" applyProtection="1">
      <alignment horizontal="center" vertical="top"/>
    </xf>
    <xf numFmtId="0" fontId="5" fillId="6" borderId="14" xfId="0" applyFont="1" applyFill="1" applyBorder="1" applyAlignment="1">
      <alignment horizontal="left" vertical="center"/>
    </xf>
    <xf numFmtId="10" fontId="4" fillId="3" borderId="7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0" fillId="3" borderId="5" xfId="0" applyFill="1" applyBorder="1" applyAlignment="1">
      <alignment vertical="top"/>
    </xf>
    <xf numFmtId="0" fontId="5" fillId="7" borderId="6" xfId="0" applyFont="1" applyFill="1" applyBorder="1" applyAlignment="1">
      <alignment horizontal="left" vertical="center"/>
    </xf>
    <xf numFmtId="2" fontId="4" fillId="7" borderId="7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right" vertical="top"/>
    </xf>
    <xf numFmtId="0" fontId="0" fillId="3" borderId="0" xfId="0" applyFill="1" applyAlignment="1">
      <alignment horizontal="right" vertical="top"/>
    </xf>
    <xf numFmtId="0" fontId="2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2" fillId="3" borderId="0" xfId="0" applyFont="1" applyFill="1" applyAlignment="1">
      <alignment vertical="top" wrapText="1"/>
    </xf>
    <xf numFmtId="0" fontId="8" fillId="4" borderId="1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top"/>
    </xf>
    <xf numFmtId="0" fontId="4" fillId="3" borderId="0" xfId="0" applyFont="1" applyFill="1" applyAlignment="1">
      <alignment horizontal="center" vertical="top"/>
    </xf>
    <xf numFmtId="44" fontId="4" fillId="3" borderId="0" xfId="2" applyFont="1" applyFill="1" applyBorder="1" applyAlignment="1" applyProtection="1">
      <alignment horizontal="center" vertical="top"/>
    </xf>
    <xf numFmtId="44" fontId="4" fillId="3" borderId="5" xfId="2" applyFont="1" applyFill="1" applyBorder="1" applyAlignment="1" applyProtection="1">
      <alignment horizontal="center" vertical="top"/>
    </xf>
    <xf numFmtId="0" fontId="2" fillId="3" borderId="0" xfId="0" applyFont="1" applyFill="1" applyAlignment="1">
      <alignment vertical="top"/>
    </xf>
    <xf numFmtId="44" fontId="5" fillId="6" borderId="26" xfId="0" applyNumberFormat="1" applyFont="1" applyFill="1" applyBorder="1" applyAlignment="1">
      <alignment vertical="center"/>
    </xf>
    <xf numFmtId="44" fontId="5" fillId="6" borderId="26" xfId="2" applyFont="1" applyFill="1" applyBorder="1" applyAlignment="1" applyProtection="1">
      <alignment vertical="center"/>
    </xf>
    <xf numFmtId="0" fontId="2" fillId="6" borderId="26" xfId="0" applyFont="1" applyFill="1" applyBorder="1" applyAlignment="1">
      <alignment vertical="center"/>
    </xf>
    <xf numFmtId="44" fontId="5" fillId="6" borderId="20" xfId="2" applyFont="1" applyFill="1" applyBorder="1" applyAlignment="1" applyProtection="1">
      <alignment vertical="center"/>
    </xf>
    <xf numFmtId="44" fontId="5" fillId="3" borderId="0" xfId="2" applyFont="1" applyFill="1" applyBorder="1" applyAlignment="1" applyProtection="1">
      <alignment vertical="top"/>
    </xf>
    <xf numFmtId="43" fontId="2" fillId="3" borderId="0" xfId="1" applyFont="1" applyFill="1" applyBorder="1" applyAlignment="1" applyProtection="1">
      <alignment vertical="top"/>
    </xf>
    <xf numFmtId="8" fontId="2" fillId="3" borderId="0" xfId="0" applyNumberFormat="1" applyFont="1" applyFill="1" applyAlignment="1">
      <alignment vertical="top"/>
    </xf>
    <xf numFmtId="164" fontId="2" fillId="3" borderId="0" xfId="0" applyNumberFormat="1" applyFont="1" applyFill="1" applyAlignment="1">
      <alignment vertical="top"/>
    </xf>
    <xf numFmtId="0" fontId="3" fillId="3" borderId="0" xfId="0" applyFont="1" applyFill="1" applyAlignment="1">
      <alignment horizontal="center" vertical="center"/>
    </xf>
    <xf numFmtId="9" fontId="4" fillId="3" borderId="0" xfId="0" applyNumberFormat="1" applyFont="1" applyFill="1" applyAlignment="1">
      <alignment vertical="top"/>
    </xf>
    <xf numFmtId="2" fontId="4" fillId="3" borderId="0" xfId="0" applyNumberFormat="1" applyFont="1" applyFill="1" applyAlignment="1">
      <alignment horizontal="center" vertical="top"/>
    </xf>
    <xf numFmtId="0" fontId="5" fillId="3" borderId="0" xfId="0" applyFont="1" applyFill="1" applyAlignment="1">
      <alignment horizontal="center" vertical="top"/>
    </xf>
    <xf numFmtId="0" fontId="10" fillId="3" borderId="0" xfId="0" applyFont="1" applyFill="1" applyAlignment="1">
      <alignment vertical="top"/>
    </xf>
    <xf numFmtId="0" fontId="12" fillId="3" borderId="0" xfId="0" applyFont="1" applyFill="1" applyAlignment="1">
      <alignment vertical="top"/>
    </xf>
    <xf numFmtId="0" fontId="11" fillId="3" borderId="0" xfId="0" applyFont="1" applyFill="1" applyAlignment="1">
      <alignment vertical="top"/>
    </xf>
    <xf numFmtId="0" fontId="6" fillId="3" borderId="0" xfId="0" applyFont="1" applyFill="1" applyAlignment="1">
      <alignment vertical="top" wrapText="1"/>
    </xf>
    <xf numFmtId="0" fontId="13" fillId="3" borderId="0" xfId="0" applyFont="1" applyFill="1" applyAlignment="1">
      <alignment vertical="top" wrapText="1"/>
    </xf>
    <xf numFmtId="165" fontId="4" fillId="3" borderId="0" xfId="2" applyNumberFormat="1" applyFont="1" applyFill="1" applyBorder="1" applyAlignment="1" applyProtection="1">
      <alignment horizontal="center" vertical="top"/>
    </xf>
    <xf numFmtId="0" fontId="13" fillId="3" borderId="0" xfId="0" applyFont="1" applyFill="1" applyAlignment="1">
      <alignment vertical="top"/>
    </xf>
    <xf numFmtId="2" fontId="0" fillId="0" borderId="0" xfId="0" applyNumberFormat="1"/>
    <xf numFmtId="0" fontId="0" fillId="2" borderId="0" xfId="0" applyFill="1"/>
    <xf numFmtId="2" fontId="0" fillId="0" borderId="0" xfId="0" applyNumberFormat="1" applyAlignment="1">
      <alignment horizontal="right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3" borderId="0" xfId="0" applyFill="1" applyProtection="1">
      <protection locked="0"/>
    </xf>
    <xf numFmtId="0" fontId="15" fillId="3" borderId="0" xfId="0" applyFont="1" applyFill="1" applyAlignment="1">
      <alignment vertical="top" wrapText="1"/>
    </xf>
    <xf numFmtId="0" fontId="14" fillId="3" borderId="0" xfId="0" applyFont="1" applyFill="1" applyAlignment="1">
      <alignment vertical="top"/>
    </xf>
    <xf numFmtId="0" fontId="15" fillId="3" borderId="0" xfId="0" applyFont="1" applyFill="1" applyAlignment="1">
      <alignment vertical="top"/>
    </xf>
    <xf numFmtId="44" fontId="16" fillId="3" borderId="0" xfId="2" applyFont="1" applyFill="1" applyBorder="1" applyAlignment="1" applyProtection="1">
      <alignment vertical="top"/>
    </xf>
    <xf numFmtId="164" fontId="15" fillId="3" borderId="0" xfId="0" applyNumberFormat="1" applyFont="1" applyFill="1" applyAlignment="1">
      <alignment vertical="top"/>
    </xf>
    <xf numFmtId="0" fontId="5" fillId="6" borderId="0" xfId="0" applyFont="1" applyFill="1" applyAlignment="1">
      <alignment vertical="center"/>
    </xf>
    <xf numFmtId="10" fontId="4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5" fillId="7" borderId="0" xfId="0" applyFont="1" applyFill="1" applyAlignment="1">
      <alignment horizontal="left" vertical="center"/>
    </xf>
    <xf numFmtId="2" fontId="4" fillId="7" borderId="0" xfId="0" applyNumberFormat="1" applyFont="1" applyFill="1" applyAlignment="1">
      <alignment horizontal="center" vertical="center"/>
    </xf>
    <xf numFmtId="0" fontId="11" fillId="3" borderId="27" xfId="0" applyFont="1" applyFill="1" applyBorder="1" applyAlignment="1">
      <alignment vertical="top"/>
    </xf>
    <xf numFmtId="165" fontId="4" fillId="3" borderId="0" xfId="2" applyNumberFormat="1" applyFont="1" applyFill="1" applyBorder="1" applyAlignment="1" applyProtection="1">
      <alignment horizontal="right" vertical="top"/>
    </xf>
    <xf numFmtId="0" fontId="12" fillId="0" borderId="0" xfId="0" applyFont="1" applyAlignment="1">
      <alignment vertical="top"/>
    </xf>
    <xf numFmtId="0" fontId="11" fillId="0" borderId="27" xfId="0" applyFont="1" applyBorder="1" applyAlignment="1">
      <alignment vertical="top"/>
    </xf>
    <xf numFmtId="9" fontId="0" fillId="0" borderId="0" xfId="0" applyNumberFormat="1"/>
    <xf numFmtId="0" fontId="2" fillId="6" borderId="8" xfId="0" applyFont="1" applyFill="1" applyBorder="1" applyAlignment="1">
      <alignment vertical="center"/>
    </xf>
    <xf numFmtId="0" fontId="4" fillId="3" borderId="10" xfId="0" applyFont="1" applyFill="1" applyBorder="1" applyAlignment="1">
      <alignment horizontal="center" vertical="center"/>
    </xf>
    <xf numFmtId="0" fontId="18" fillId="3" borderId="2" xfId="0" applyFont="1" applyFill="1" applyBorder="1" applyAlignment="1" applyProtection="1">
      <alignment horizontal="left" vertical="center"/>
      <protection locked="0"/>
    </xf>
    <xf numFmtId="0" fontId="19" fillId="4" borderId="28" xfId="0" applyFont="1" applyFill="1" applyBorder="1" applyAlignment="1">
      <alignment vertical="center"/>
    </xf>
    <xf numFmtId="165" fontId="20" fillId="3" borderId="29" xfId="2" applyNumberFormat="1" applyFont="1" applyFill="1" applyBorder="1" applyAlignment="1" applyProtection="1">
      <alignment horizontal="center" vertical="center"/>
      <protection locked="0"/>
    </xf>
    <xf numFmtId="0" fontId="19" fillId="4" borderId="30" xfId="0" applyFont="1" applyFill="1" applyBorder="1" applyAlignment="1">
      <alignment vertical="center"/>
    </xf>
    <xf numFmtId="0" fontId="20" fillId="3" borderId="31" xfId="0" applyFont="1" applyFill="1" applyBorder="1" applyAlignment="1" applyProtection="1">
      <alignment horizontal="center" vertical="center"/>
      <protection locked="0"/>
    </xf>
    <xf numFmtId="9" fontId="20" fillId="3" borderId="31" xfId="3" applyFont="1" applyFill="1" applyBorder="1" applyAlignment="1" applyProtection="1">
      <alignment horizontal="center" vertical="center"/>
      <protection locked="0"/>
    </xf>
    <xf numFmtId="0" fontId="19" fillId="4" borderId="30" xfId="0" applyFont="1" applyFill="1" applyBorder="1" applyAlignment="1">
      <alignment vertical="center" wrapText="1"/>
    </xf>
    <xf numFmtId="10" fontId="20" fillId="0" borderId="31" xfId="0" applyNumberFormat="1" applyFont="1" applyBorder="1" applyAlignment="1" applyProtection="1">
      <alignment horizontal="center" vertical="center"/>
      <protection locked="0"/>
    </xf>
    <xf numFmtId="9" fontId="20" fillId="3" borderId="31" xfId="0" applyNumberFormat="1" applyFont="1" applyFill="1" applyBorder="1" applyAlignment="1" applyProtection="1">
      <alignment horizontal="center" vertical="center"/>
      <protection locked="0"/>
    </xf>
    <xf numFmtId="0" fontId="19" fillId="4" borderId="32" xfId="0" applyFont="1" applyFill="1" applyBorder="1" applyAlignment="1">
      <alignment vertical="center"/>
    </xf>
    <xf numFmtId="0" fontId="20" fillId="3" borderId="33" xfId="0" applyFont="1" applyFill="1" applyBorder="1" applyAlignment="1" applyProtection="1">
      <alignment horizontal="center" vertical="center"/>
      <protection locked="0"/>
    </xf>
    <xf numFmtId="0" fontId="23" fillId="0" borderId="0" xfId="0" applyFont="1"/>
    <xf numFmtId="0" fontId="20" fillId="3" borderId="0" xfId="0" applyFont="1" applyFill="1" applyAlignment="1" applyProtection="1">
      <alignment horizontal="center" vertical="center"/>
      <protection locked="0"/>
    </xf>
    <xf numFmtId="0" fontId="10" fillId="3" borderId="0" xfId="0" applyFont="1" applyFill="1" applyProtection="1">
      <protection locked="0"/>
    </xf>
    <xf numFmtId="0" fontId="24" fillId="3" borderId="0" xfId="0" applyFont="1" applyFill="1" applyProtection="1">
      <protection locked="0"/>
    </xf>
    <xf numFmtId="0" fontId="18" fillId="3" borderId="2" xfId="0" applyFont="1" applyFill="1" applyBorder="1" applyAlignment="1">
      <alignment horizontal="left" vertical="center"/>
    </xf>
    <xf numFmtId="0" fontId="18" fillId="3" borderId="9" xfId="0" applyFont="1" applyFill="1" applyBorder="1" applyAlignment="1">
      <alignment horizontal="left" vertical="center"/>
    </xf>
    <xf numFmtId="0" fontId="19" fillId="4" borderId="18" xfId="0" applyFont="1" applyFill="1" applyBorder="1" applyAlignment="1">
      <alignment vertical="center"/>
    </xf>
    <xf numFmtId="165" fontId="20" fillId="0" borderId="17" xfId="2" applyNumberFormat="1" applyFont="1" applyFill="1" applyBorder="1" applyAlignment="1" applyProtection="1">
      <alignment horizontal="center" vertical="center"/>
    </xf>
    <xf numFmtId="0" fontId="19" fillId="4" borderId="21" xfId="0" applyFont="1" applyFill="1" applyBorder="1" applyAlignment="1">
      <alignment vertical="center"/>
    </xf>
    <xf numFmtId="165" fontId="20" fillId="3" borderId="21" xfId="2" applyNumberFormat="1" applyFont="1" applyFill="1" applyBorder="1" applyAlignment="1" applyProtection="1">
      <alignment horizontal="center" vertical="center"/>
    </xf>
    <xf numFmtId="0" fontId="19" fillId="4" borderId="24" xfId="0" applyFont="1" applyFill="1" applyBorder="1" applyAlignment="1">
      <alignment vertical="center"/>
    </xf>
    <xf numFmtId="165" fontId="20" fillId="3" borderId="7" xfId="2" applyNumberFormat="1" applyFont="1" applyFill="1" applyBorder="1" applyAlignment="1" applyProtection="1">
      <alignment horizontal="center" vertical="center"/>
    </xf>
    <xf numFmtId="0" fontId="10" fillId="3" borderId="0" xfId="0" applyFont="1" applyFill="1"/>
    <xf numFmtId="0" fontId="23" fillId="3" borderId="0" xfId="0" applyFont="1" applyFill="1" applyAlignment="1">
      <alignment vertical="top"/>
    </xf>
    <xf numFmtId="0" fontId="10" fillId="0" borderId="0" xfId="0" applyFont="1"/>
    <xf numFmtId="165" fontId="20" fillId="0" borderId="31" xfId="0" applyNumberFormat="1" applyFont="1" applyBorder="1" applyAlignment="1">
      <alignment horizontal="center" vertical="center"/>
    </xf>
    <xf numFmtId="0" fontId="17" fillId="3" borderId="8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  <xf numFmtId="0" fontId="25" fillId="3" borderId="8" xfId="0" applyFont="1" applyFill="1" applyBorder="1" applyAlignment="1">
      <alignment horizontal="left" vertical="center" wrapText="1"/>
    </xf>
    <xf numFmtId="0" fontId="25" fillId="3" borderId="10" xfId="0" applyFont="1" applyFill="1" applyBorder="1" applyAlignment="1">
      <alignment horizontal="left" vertical="center" wrapText="1"/>
    </xf>
    <xf numFmtId="0" fontId="9" fillId="5" borderId="8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5" fillId="6" borderId="25" xfId="0" applyFont="1" applyFill="1" applyBorder="1" applyAlignment="1">
      <alignment horizontal="right" vertical="center"/>
    </xf>
    <xf numFmtId="0" fontId="5" fillId="6" borderId="26" xfId="0" applyFont="1" applyFill="1" applyBorder="1" applyAlignment="1">
      <alignment horizontal="right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</cellXfs>
  <cellStyles count="4">
    <cellStyle name="Migliaia" xfId="1" builtinId="3"/>
    <cellStyle name="Normale" xfId="0" builtinId="0"/>
    <cellStyle name="Percentuale" xfId="3" builtinId="5"/>
    <cellStyle name="Valuta" xfId="2" builtinId="4"/>
  </cellStyles>
  <dxfs count="15"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25401</xdr:colOff>
      <xdr:row>0</xdr:row>
      <xdr:rowOff>76200</xdr:rowOff>
    </xdr:from>
    <xdr:to>
      <xdr:col>1</xdr:col>
      <xdr:colOff>1036705</xdr:colOff>
      <xdr:row>3</xdr:row>
      <xdr:rowOff>1275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5E66D538-3D2A-4DC4-AD4A-0A3FD4B65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6851" y="76200"/>
          <a:ext cx="1014479" cy="468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56316</xdr:colOff>
      <xdr:row>0</xdr:row>
      <xdr:rowOff>81381</xdr:rowOff>
    </xdr:from>
    <xdr:to>
      <xdr:col>2</xdr:col>
      <xdr:colOff>189708</xdr:colOff>
      <xdr:row>3</xdr:row>
      <xdr:rowOff>106588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DC2A4FD-14A9-40A0-8AC1-F7F477F74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579" y="81381"/>
          <a:ext cx="1186155" cy="5452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56316</xdr:colOff>
      <xdr:row>0</xdr:row>
      <xdr:rowOff>81381</xdr:rowOff>
    </xdr:from>
    <xdr:to>
      <xdr:col>2</xdr:col>
      <xdr:colOff>189708</xdr:colOff>
      <xdr:row>3</xdr:row>
      <xdr:rowOff>106588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265595E-EE60-4640-A5F5-E3E79E374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091" y="84556"/>
          <a:ext cx="1190667" cy="56178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56316</xdr:colOff>
      <xdr:row>0</xdr:row>
      <xdr:rowOff>81381</xdr:rowOff>
    </xdr:from>
    <xdr:to>
      <xdr:col>2</xdr:col>
      <xdr:colOff>189708</xdr:colOff>
      <xdr:row>3</xdr:row>
      <xdr:rowOff>106588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3E584AA-E658-4DAD-9A6C-C9E499EE0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091" y="84556"/>
          <a:ext cx="1190667" cy="5649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imest.it/tasso-agevolato-simest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E5D7-4BF8-4854-91FF-CDDAF126A044}">
  <sheetPr>
    <tabColor theme="9" tint="0.39997558519241921"/>
  </sheetPr>
  <dimension ref="B4:C25"/>
  <sheetViews>
    <sheetView tabSelected="1" zoomScale="85" zoomScaleNormal="85" workbookViewId="0">
      <selection activeCell="C12" sqref="C12"/>
    </sheetView>
  </sheetViews>
  <sheetFormatPr defaultColWidth="8.7109375" defaultRowHeight="15" x14ac:dyDescent="0.25"/>
  <cols>
    <col min="1" max="1" width="2.42578125" style="77" customWidth="1"/>
    <col min="2" max="2" width="93.42578125" style="77" bestFit="1" customWidth="1"/>
    <col min="3" max="3" width="74.7109375" style="77" bestFit="1" customWidth="1"/>
    <col min="4" max="16384" width="8.7109375" style="77"/>
  </cols>
  <sheetData>
    <row r="4" spans="2:3" ht="8.1" customHeight="1" thickBot="1" x14ac:dyDescent="0.3"/>
    <row r="5" spans="2:3" ht="20.100000000000001" customHeight="1" thickBot="1" x14ac:dyDescent="0.3">
      <c r="B5" s="122" t="s">
        <v>0</v>
      </c>
      <c r="C5" s="123"/>
    </row>
    <row r="6" spans="2:3" ht="3.6" customHeight="1" thickBot="1" x14ac:dyDescent="0.3">
      <c r="B6" s="95"/>
      <c r="C6" s="95"/>
    </row>
    <row r="7" spans="2:3" ht="18" customHeight="1" x14ac:dyDescent="0.25">
      <c r="B7" s="96" t="s">
        <v>1</v>
      </c>
      <c r="C7" s="97"/>
    </row>
    <row r="8" spans="2:3" ht="18" customHeight="1" x14ac:dyDescent="0.25">
      <c r="B8" s="98" t="s">
        <v>74</v>
      </c>
      <c r="C8" s="99"/>
    </row>
    <row r="9" spans="2:3" ht="18" customHeight="1" x14ac:dyDescent="0.25">
      <c r="B9" s="98" t="s">
        <v>77</v>
      </c>
      <c r="C9" s="100"/>
    </row>
    <row r="10" spans="2:3" x14ac:dyDescent="0.25">
      <c r="B10" s="101" t="s">
        <v>73</v>
      </c>
      <c r="C10" s="121" t="e" cm="1">
        <f t="array" ref="C10">_xlfn.IFS(C9=10%,MIN(C7*0.1,100000),C9=20%,MIN(C7*0.2,200000),C9=30%,MIN(C7*0.3,200000))</f>
        <v>#N/A</v>
      </c>
    </row>
    <row r="11" spans="2:3" ht="18" customHeight="1" x14ac:dyDescent="0.25">
      <c r="B11" s="98" t="s">
        <v>4</v>
      </c>
      <c r="C11" s="99"/>
    </row>
    <row r="12" spans="2:3" ht="24" x14ac:dyDescent="0.25">
      <c r="B12" s="101" t="s">
        <v>80</v>
      </c>
      <c r="C12" s="102"/>
    </row>
    <row r="13" spans="2:3" ht="18" customHeight="1" x14ac:dyDescent="0.25">
      <c r="B13" s="98" t="s">
        <v>6</v>
      </c>
      <c r="C13" s="103"/>
    </row>
    <row r="14" spans="2:3" ht="18" customHeight="1" thickBot="1" x14ac:dyDescent="0.3">
      <c r="B14" s="104" t="s">
        <v>81</v>
      </c>
      <c r="C14" s="105"/>
    </row>
    <row r="15" spans="2:3" ht="18" customHeight="1" x14ac:dyDescent="0.25">
      <c r="B15" s="106" t="s">
        <v>78</v>
      </c>
      <c r="C15" s="107"/>
    </row>
    <row r="16" spans="2:3" ht="12.6" customHeight="1" x14ac:dyDescent="0.25">
      <c r="B16" s="108"/>
      <c r="C16" s="109"/>
    </row>
    <row r="17" spans="2:3" ht="12.6" customHeight="1" thickBot="1" x14ac:dyDescent="0.3">
      <c r="B17" s="108"/>
      <c r="C17" s="109"/>
    </row>
    <row r="18" spans="2:3" ht="38.450000000000003" customHeight="1" thickBot="1" x14ac:dyDescent="0.3">
      <c r="B18" s="124" t="s">
        <v>79</v>
      </c>
      <c r="C18" s="125"/>
    </row>
    <row r="19" spans="2:3" ht="3.6" customHeight="1" thickBot="1" x14ac:dyDescent="0.3">
      <c r="B19" s="110"/>
      <c r="C19" s="111"/>
    </row>
    <row r="20" spans="2:3" ht="18" customHeight="1" x14ac:dyDescent="0.25">
      <c r="B20" s="112" t="s">
        <v>8</v>
      </c>
      <c r="C20" s="113" t="e">
        <f>+'Piano amm_Scoring migliori'!J10+'Piano amm_Scoring migliori'!J11</f>
        <v>#N/A</v>
      </c>
    </row>
    <row r="21" spans="2:3" ht="18" customHeight="1" x14ac:dyDescent="0.25">
      <c r="B21" s="114" t="s">
        <v>9</v>
      </c>
      <c r="C21" s="115" t="e">
        <f>+'Piano amm_Scoring intermedi'!J10+'Piano amm_Scoring intermedi'!J11</f>
        <v>#N/A</v>
      </c>
    </row>
    <row r="22" spans="2:3" ht="18" customHeight="1" thickBot="1" x14ac:dyDescent="0.3">
      <c r="B22" s="116" t="s">
        <v>10</v>
      </c>
      <c r="C22" s="117" t="e">
        <f>+'Piano amm_Scoring ultimi'!J10+'Piano amm_Scoring ultimi'!J11</f>
        <v>#N/A</v>
      </c>
    </row>
    <row r="23" spans="2:3" ht="4.5" customHeight="1" x14ac:dyDescent="0.25">
      <c r="B23" s="118"/>
      <c r="C23" s="118"/>
    </row>
    <row r="24" spans="2:3" ht="11.45" customHeight="1" x14ac:dyDescent="0.25">
      <c r="B24" s="119" t="s">
        <v>11</v>
      </c>
      <c r="C24" s="118"/>
    </row>
    <row r="25" spans="2:3" x14ac:dyDescent="0.25">
      <c r="B25" s="119"/>
      <c r="C25" s="118"/>
    </row>
  </sheetData>
  <sheetProtection sheet="1" objects="1" scenarios="1"/>
  <mergeCells count="2">
    <mergeCell ref="B5:C5"/>
    <mergeCell ref="B18:C18"/>
  </mergeCells>
  <conditionalFormatting sqref="B5:B6">
    <cfRule type="containsText" dxfId="14" priority="6" operator="containsText" text="KO">
      <formula>NOT(ISERROR(SEARCH("KO",B5)))</formula>
    </cfRule>
  </conditionalFormatting>
  <conditionalFormatting sqref="B18:B19">
    <cfRule type="containsText" dxfId="13" priority="7" operator="containsText" text="KO">
      <formula>NOT(ISERROR(SEARCH("KO",B18)))</formula>
    </cfRule>
  </conditionalFormatting>
  <conditionalFormatting sqref="C9:C10">
    <cfRule type="expression" dxfId="12" priority="1">
      <formula>$C$8="No"</formula>
    </cfRule>
  </conditionalFormatting>
  <dataValidations count="2">
    <dataValidation type="list" allowBlank="1" showInputMessage="1" showErrorMessage="1" sqref="C14:C15 C8" xr:uid="{7CB87940-603A-4138-8E86-3941FCB16F9B}">
      <formula1>ListaCat</formula1>
    </dataValidation>
    <dataValidation type="list" allowBlank="1" showInputMessage="1" showErrorMessage="1" sqref="C13" xr:uid="{B010FEAF-6BD0-4FF0-9386-E19708A02A4F}">
      <formula1>"10%, 50%, 80%"</formula1>
    </dataValidation>
  </dataValidations>
  <hyperlinks>
    <hyperlink ref="B12" r:id="rId1" display="Tasso di riferimento (Clicca qui per scoprire il Tasso di riferimento attualmente in vigore, che andrà inserito nella cella accanto) al mese di Aprile 2025*" xr:uid="{9579D17A-8D96-47AA-9E09-8FF1EEC28810}"/>
  </hyperlinks>
  <pageMargins left="0.7" right="0.7" top="0.75" bottom="0.75" header="0.3" footer="0.3"/>
  <pageSetup paperSize="9" orientation="portrait" r:id="rId2"/>
  <headerFooter>
    <oddFooter>&amp;C_x000D_&amp;1#&amp;"Arial"&amp;9&amp;K737373 Interno – Internal</oddFooter>
  </headerFooter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BD2383B-F196-4F00-BC09-0C480A62FC12}">
          <x14:formula1>
            <xm:f>Input!$M$2:$M$10</xm:f>
          </x14:formula1>
          <xm:sqref>C11</xm:sqref>
        </x14:dataValidation>
        <x14:dataValidation type="list" allowBlank="1" showInputMessage="1" showErrorMessage="1" xr:uid="{0398B99E-ED6D-4FE8-9D72-D98DA09B07D5}">
          <x14:formula1>
            <xm:f>IF($C$8="No","",Input!$L$2:$L$4)</xm:f>
          </x14:formula1>
          <xm:sqref>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</sheetPr>
  <dimension ref="B5:U96"/>
  <sheetViews>
    <sheetView zoomScale="115" zoomScaleNormal="115" workbookViewId="0">
      <selection activeCell="G29" sqref="G29:G30"/>
    </sheetView>
  </sheetViews>
  <sheetFormatPr defaultColWidth="8.7109375" defaultRowHeight="15" x14ac:dyDescent="0.25"/>
  <cols>
    <col min="1" max="1" width="1.42578125" style="11" customWidth="1"/>
    <col min="2" max="2" width="15.140625" style="11" customWidth="1"/>
    <col min="3" max="3" width="21.7109375" style="11" customWidth="1"/>
    <col min="4" max="4" width="9.28515625" style="11" customWidth="1"/>
    <col min="5" max="5" width="16.140625" style="11" customWidth="1"/>
    <col min="6" max="6" width="18.140625" style="11" bestFit="1" customWidth="1"/>
    <col min="7" max="7" width="72.5703125" style="11" bestFit="1" customWidth="1"/>
    <col min="8" max="8" width="18.140625" style="11" bestFit="1" customWidth="1"/>
    <col min="9" max="9" width="25.42578125" style="11" bestFit="1" customWidth="1"/>
    <col min="10" max="10" width="17.140625" style="11" customWidth="1"/>
    <col min="11" max="11" width="18.7109375" style="11" customWidth="1"/>
    <col min="12" max="12" width="16.140625" style="11" customWidth="1"/>
    <col min="13" max="13" width="17.85546875" style="11" bestFit="1" customWidth="1"/>
    <col min="14" max="14" width="21.85546875" style="11" customWidth="1"/>
    <col min="15" max="15" width="16.140625" style="11" customWidth="1"/>
    <col min="16" max="16" width="21.140625" style="11" bestFit="1" customWidth="1"/>
    <col min="17" max="17" width="21.5703125" style="11" bestFit="1" customWidth="1"/>
    <col min="18" max="18" width="18.140625" style="11" bestFit="1" customWidth="1"/>
    <col min="19" max="16384" width="8.7109375" style="11"/>
  </cols>
  <sheetData>
    <row r="5" spans="2:21" ht="9.9499999999999993" customHeight="1" thickBot="1" x14ac:dyDescent="0.3"/>
    <row r="6" spans="2:21" ht="27.6" customHeight="1" thickBot="1" x14ac:dyDescent="0.3">
      <c r="B6" s="126" t="s">
        <v>12</v>
      </c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8"/>
    </row>
    <row r="7" spans="2:21" ht="8.1" customHeight="1" thickBot="1" x14ac:dyDescent="0.3">
      <c r="B7" s="12"/>
      <c r="C7" s="12"/>
      <c r="E7" s="12"/>
      <c r="F7" s="12"/>
      <c r="H7" s="12"/>
      <c r="I7" s="12"/>
      <c r="J7" s="12"/>
      <c r="K7" s="12"/>
      <c r="L7" s="12"/>
      <c r="M7" s="12"/>
      <c r="N7" s="12"/>
      <c r="O7" s="12"/>
      <c r="P7" s="12"/>
    </row>
    <row r="8" spans="2:21" ht="16.5" thickBot="1" x14ac:dyDescent="0.3">
      <c r="C8" s="131" t="s">
        <v>13</v>
      </c>
      <c r="D8" s="132"/>
      <c r="E8" s="13"/>
      <c r="F8" s="131" t="s">
        <v>14</v>
      </c>
      <c r="G8" s="132"/>
      <c r="I8" s="131" t="s">
        <v>15</v>
      </c>
      <c r="J8" s="133"/>
      <c r="K8" s="133"/>
      <c r="L8" s="132"/>
      <c r="M8" s="14"/>
      <c r="N8" s="131" t="s">
        <v>16</v>
      </c>
      <c r="O8" s="132"/>
      <c r="P8" s="15"/>
      <c r="Q8" s="1"/>
      <c r="R8" s="15"/>
      <c r="S8" s="1"/>
      <c r="T8" s="15"/>
      <c r="U8" s="2"/>
    </row>
    <row r="9" spans="2:21" ht="27.6" customHeight="1" x14ac:dyDescent="0.25">
      <c r="C9" s="16" t="s">
        <v>17</v>
      </c>
      <c r="D9" s="17">
        <f>Sintesi!C12</f>
        <v>0</v>
      </c>
      <c r="F9" s="16" t="s">
        <v>18</v>
      </c>
      <c r="G9" s="18">
        <f>+Sintesi!C11</f>
        <v>0</v>
      </c>
      <c r="I9" s="19" t="s">
        <v>19</v>
      </c>
      <c r="J9" s="20" t="e">
        <f>+L9-J11</f>
        <v>#N/A</v>
      </c>
      <c r="K9" s="21" t="s">
        <v>20</v>
      </c>
      <c r="L9" s="22">
        <f>+Sintesi!C7</f>
        <v>0</v>
      </c>
      <c r="M9" s="23"/>
      <c r="N9" s="24" t="s">
        <v>21</v>
      </c>
      <c r="O9" s="7">
        <v>300000</v>
      </c>
      <c r="P9" s="15"/>
      <c r="Q9" s="2"/>
      <c r="R9" s="15"/>
      <c r="S9" s="2"/>
    </row>
    <row r="10" spans="2:21" ht="22.5" customHeight="1" thickBot="1" x14ac:dyDescent="0.3">
      <c r="C10" s="25" t="s">
        <v>22</v>
      </c>
      <c r="D10" s="26">
        <f>+D9*L10</f>
        <v>0</v>
      </c>
      <c r="F10" s="27" t="s">
        <v>23</v>
      </c>
      <c r="G10" s="28" t="e">
        <f>VLOOKUP(Sintesi!C11,Input!M2:N10,2,FALSE)</f>
        <v>#N/A</v>
      </c>
      <c r="I10" s="25" t="s">
        <v>24</v>
      </c>
      <c r="J10" s="29" t="e">
        <f>IF(G10="IM",SUM(N19:N34)-SUM(N21:N22),SUM(N19:N34))*((1+$D$11)^(-1))</f>
        <v>#N/A</v>
      </c>
      <c r="K10" s="9" t="s">
        <v>25</v>
      </c>
      <c r="L10" s="30">
        <f>+Sintesi!C13</f>
        <v>0</v>
      </c>
      <c r="M10" s="31"/>
      <c r="N10" s="32" t="s">
        <v>26</v>
      </c>
      <c r="O10" s="8" t="e">
        <f>+O9-J10-J11</f>
        <v>#N/A</v>
      </c>
      <c r="P10" s="15"/>
      <c r="Q10" s="2"/>
      <c r="R10" s="15"/>
      <c r="S10" s="2"/>
      <c r="T10" s="15"/>
      <c r="U10" s="2"/>
    </row>
    <row r="11" spans="2:21" ht="27" customHeight="1" thickBot="1" x14ac:dyDescent="0.3">
      <c r="C11" s="27" t="s">
        <v>27</v>
      </c>
      <c r="D11" s="33">
        <f>D9+VLOOKUP(S21,Input!A1:B5,2,0)/100</f>
        <v>0</v>
      </c>
      <c r="F11" s="34"/>
      <c r="G11" s="35"/>
      <c r="H11" s="36"/>
      <c r="I11" s="25" t="s">
        <v>52</v>
      </c>
      <c r="J11" s="29" t="e">
        <f>IF(J13="No",0,Sintesi!C10)</f>
        <v>#N/A</v>
      </c>
      <c r="K11" s="9" t="s">
        <v>28</v>
      </c>
      <c r="L11" s="6">
        <f>IF(J13="No",0,Sintesi!C9)</f>
        <v>0</v>
      </c>
      <c r="M11" s="5"/>
      <c r="N11" s="37" t="s">
        <v>29</v>
      </c>
      <c r="O11" s="38" t="str">
        <f>+Input!E2</f>
        <v>1; 2</v>
      </c>
      <c r="P11" s="15"/>
      <c r="Q11" s="2"/>
      <c r="R11" s="15"/>
      <c r="S11" s="2"/>
    </row>
    <row r="12" spans="2:21" ht="27" customHeight="1" thickBot="1" x14ac:dyDescent="0.3">
      <c r="C12" s="83"/>
      <c r="D12" s="84"/>
      <c r="F12" s="85"/>
      <c r="G12" s="35"/>
      <c r="M12" s="5"/>
      <c r="N12" s="86"/>
      <c r="O12" s="87"/>
      <c r="P12" s="15"/>
      <c r="Q12" s="2"/>
      <c r="R12" s="15"/>
      <c r="S12" s="2"/>
    </row>
    <row r="13" spans="2:21" ht="15.75" thickBot="1" x14ac:dyDescent="0.3">
      <c r="I13" s="93" t="s">
        <v>30</v>
      </c>
      <c r="J13" s="94">
        <f>Sintesi!C8</f>
        <v>0</v>
      </c>
      <c r="K13" s="40"/>
      <c r="L13" s="40"/>
      <c r="M13" s="39"/>
      <c r="O13" s="40"/>
    </row>
    <row r="14" spans="2:21" x14ac:dyDescent="0.25">
      <c r="H14" s="41"/>
      <c r="J14" s="40"/>
      <c r="K14" s="40"/>
      <c r="L14" s="40"/>
      <c r="N14" s="40"/>
    </row>
    <row r="15" spans="2:21" ht="15.75" thickBot="1" x14ac:dyDescent="0.3">
      <c r="H15" s="41"/>
      <c r="J15" s="40"/>
      <c r="K15" s="40"/>
      <c r="L15" s="40"/>
      <c r="N15" s="40"/>
    </row>
    <row r="16" spans="2:21" ht="27.6" customHeight="1" thickBot="1" x14ac:dyDescent="0.3">
      <c r="B16" s="126" t="s">
        <v>31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8"/>
    </row>
    <row r="17" spans="2:21" ht="9.6" customHeight="1" thickBot="1" x14ac:dyDescent="0.3"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2"/>
      <c r="P17" s="42"/>
    </row>
    <row r="18" spans="2:21" s="44" customFormat="1" ht="59.45" customHeight="1" x14ac:dyDescent="0.25">
      <c r="C18" s="45" t="s">
        <v>32</v>
      </c>
      <c r="D18" s="45" t="s">
        <v>33</v>
      </c>
      <c r="E18" s="45" t="s">
        <v>34</v>
      </c>
      <c r="F18" s="45" t="s">
        <v>35</v>
      </c>
      <c r="G18" s="45" t="s">
        <v>36</v>
      </c>
      <c r="H18" s="46" t="s">
        <v>37</v>
      </c>
      <c r="I18" s="46" t="s">
        <v>38</v>
      </c>
      <c r="J18" s="46" t="s">
        <v>39</v>
      </c>
      <c r="K18" s="46" t="s">
        <v>40</v>
      </c>
      <c r="L18" s="46" t="s">
        <v>41</v>
      </c>
      <c r="M18" s="45" t="s">
        <v>42</v>
      </c>
      <c r="N18" s="47" t="s">
        <v>43</v>
      </c>
    </row>
    <row r="19" spans="2:21" x14ac:dyDescent="0.25">
      <c r="C19" s="48">
        <v>1</v>
      </c>
      <c r="D19" s="49" t="e">
        <f>IF(E19="Preamm",0,D18+1)</f>
        <v>#N/A</v>
      </c>
      <c r="E19" s="49" t="e">
        <f>IF(C19&lt;=$Q$20,(IF(C19&lt;=$Q$21,"Preamm","Amm")),"-")</f>
        <v>#N/A</v>
      </c>
      <c r="F19" s="50" t="e">
        <f>-IF(E19="","",IF(E19="Preamm",0,(PMT($D$9,$Q$19,$J$9,0,0))))</f>
        <v>#N/A</v>
      </c>
      <c r="G19" s="50" t="e">
        <f t="shared" ref="G19:G30" si="0">IF(F19=0,0,$J$9/$Q$19)</f>
        <v>#N/A</v>
      </c>
      <c r="H19" s="50" t="e">
        <f>IF(E19="","",IF(D19=0,($J$9*($D$10/2)),-IPMT($D$10/2,D19,$Q$19,$J$9,0,0)))</f>
        <v>#N/A</v>
      </c>
      <c r="I19" s="50" t="e">
        <f t="shared" ref="I19:I30" si="1">IF(E19="","",IF(D19=0,($J$9*($D$9/2)),-IPMT($D$9/2,D19,$Q$19,$J$9,0,0)))</f>
        <v>#N/A</v>
      </c>
      <c r="J19" s="50" t="e">
        <f t="shared" ref="J19:J30" si="2">IF(E19="","",IF(D19=0,($J$9*($D$11/2)),-IPMT($D$11/2,D19,$Q$19,$J$9,0,0)))</f>
        <v>#N/A</v>
      </c>
      <c r="K19" s="50" t="e">
        <f>IF(G19=0,0,G19)</f>
        <v>#N/A</v>
      </c>
      <c r="L19" s="50" t="e">
        <f>$J$9-K19</f>
        <v>#N/A</v>
      </c>
      <c r="M19" s="50" t="e">
        <f>IF(H19="","",J19-H19)</f>
        <v>#N/A</v>
      </c>
      <c r="N19" s="51" t="e">
        <f>IF(M19="","",M19/((1+$D$11)^(C19/2)))</f>
        <v>#N/A</v>
      </c>
      <c r="P19" s="66" t="s">
        <v>44</v>
      </c>
      <c r="Q19" s="88" t="e">
        <f>+Q20-Q21</f>
        <v>#N/A</v>
      </c>
      <c r="R19" s="66"/>
      <c r="S19" s="67"/>
      <c r="T19" s="65"/>
      <c r="U19" s="65"/>
    </row>
    <row r="20" spans="2:21" x14ac:dyDescent="0.25">
      <c r="C20" s="48">
        <v>2</v>
      </c>
      <c r="D20" s="49" t="e">
        <f>IF(E20="Preamm",0,D19+1)</f>
        <v>#N/A</v>
      </c>
      <c r="E20" s="49" t="e">
        <f t="shared" ref="E20:E30" si="3">IF(C20&lt;=$Q$20,(IF(C20&lt;=$Q$21,"Preamm","Amm")),"")</f>
        <v>#N/A</v>
      </c>
      <c r="F20" s="50" t="e">
        <f t="shared" ref="F20:F26" si="4">-IF(E20="","",IF(E20="Preamm",0,(PMT($D$9,$Q$19,$J$9,0,0))))</f>
        <v>#N/A</v>
      </c>
      <c r="G20" s="50" t="e">
        <f t="shared" si="0"/>
        <v>#N/A</v>
      </c>
      <c r="H20" s="50" t="e">
        <f>IF(E20="","",IF(D20=0,($J$9*($D$10/2)),-IPMT($D$10/2,D20,$Q$19,$J$9,0,0)))</f>
        <v>#N/A</v>
      </c>
      <c r="I20" s="50" t="e">
        <f t="shared" si="1"/>
        <v>#N/A</v>
      </c>
      <c r="J20" s="50" t="e">
        <f t="shared" si="2"/>
        <v>#N/A</v>
      </c>
      <c r="K20" s="50" t="e">
        <f t="shared" ref="K20:K30" si="5">+K19+G20</f>
        <v>#N/A</v>
      </c>
      <c r="L20" s="50" t="e">
        <f t="shared" ref="L20:L30" si="6">$J$9-K20</f>
        <v>#N/A</v>
      </c>
      <c r="M20" s="50" t="e">
        <f t="shared" ref="M20:M30" si="7">IF(H20="","",J20-H20)</f>
        <v>#N/A</v>
      </c>
      <c r="N20" s="51" t="e">
        <f t="shared" ref="N20:N34" si="8">IF(M20="","",M20/((1+$D$11)^(C20/2)))</f>
        <v>#N/A</v>
      </c>
      <c r="P20" s="90" t="s">
        <v>45</v>
      </c>
      <c r="Q20" s="91" t="e">
        <f>IF(Sintesi!C14="NO",VLOOKUP(G9,Input!$M$2:$O$10,3,0),VLOOKUP(G9,Input!$M$2:$Q$10,5,FALSE))</f>
        <v>#N/A</v>
      </c>
      <c r="R20" s="66" t="s">
        <v>46</v>
      </c>
      <c r="S20" s="67">
        <v>360</v>
      </c>
      <c r="T20" s="65"/>
      <c r="U20" s="65"/>
    </row>
    <row r="21" spans="2:21" x14ac:dyDescent="0.25">
      <c r="C21" s="48">
        <v>3</v>
      </c>
      <c r="D21" s="49" t="e">
        <f t="shared" ref="D21:D30" si="9">IF(E21="Preamm",0,D20+1)</f>
        <v>#N/A</v>
      </c>
      <c r="E21" s="49" t="e">
        <f t="shared" si="3"/>
        <v>#N/A</v>
      </c>
      <c r="F21" s="50" t="e">
        <f t="shared" si="4"/>
        <v>#N/A</v>
      </c>
      <c r="G21" s="50" t="e">
        <f t="shared" si="0"/>
        <v>#N/A</v>
      </c>
      <c r="H21" s="50" t="e">
        <f t="shared" ref="H21:H30" si="10">IF(E21="","",IF(D21=0,($J$9*($D$10/2)),-IPMT($D$10/2,D21,$Q$19,$J$9,0,0)))</f>
        <v>#N/A</v>
      </c>
      <c r="I21" s="50" t="e">
        <f t="shared" si="1"/>
        <v>#N/A</v>
      </c>
      <c r="J21" s="50" t="e">
        <f t="shared" si="2"/>
        <v>#N/A</v>
      </c>
      <c r="K21" s="50" t="e">
        <f t="shared" si="5"/>
        <v>#N/A</v>
      </c>
      <c r="L21" s="50" t="e">
        <f t="shared" si="6"/>
        <v>#N/A</v>
      </c>
      <c r="M21" s="50" t="e">
        <f t="shared" si="7"/>
        <v>#N/A</v>
      </c>
      <c r="N21" s="51" t="e">
        <f t="shared" si="8"/>
        <v>#N/A</v>
      </c>
      <c r="P21" s="66" t="s">
        <v>47</v>
      </c>
      <c r="Q21" s="88" t="e">
        <f>VLOOKUP(G9,Input!$M$2:$P$10,4,0)</f>
        <v>#N/A</v>
      </c>
      <c r="R21" s="66" t="s">
        <v>48</v>
      </c>
      <c r="S21" s="67">
        <f>VLOOKUP(O11,Input!$E$2:$F$4,2,0)</f>
        <v>1</v>
      </c>
      <c r="T21" s="65"/>
      <c r="U21" s="65"/>
    </row>
    <row r="22" spans="2:21" x14ac:dyDescent="0.25">
      <c r="C22" s="48">
        <v>4</v>
      </c>
      <c r="D22" s="49" t="e">
        <f t="shared" si="9"/>
        <v>#N/A</v>
      </c>
      <c r="E22" s="49" t="e">
        <f t="shared" si="3"/>
        <v>#N/A</v>
      </c>
      <c r="F22" s="50" t="e">
        <f t="shared" si="4"/>
        <v>#N/A</v>
      </c>
      <c r="G22" s="50" t="e">
        <f t="shared" si="0"/>
        <v>#N/A</v>
      </c>
      <c r="H22" s="50" t="e">
        <f t="shared" si="10"/>
        <v>#N/A</v>
      </c>
      <c r="I22" s="50" t="e">
        <f t="shared" si="1"/>
        <v>#N/A</v>
      </c>
      <c r="J22" s="50" t="e">
        <f t="shared" si="2"/>
        <v>#N/A</v>
      </c>
      <c r="K22" s="50" t="e">
        <f t="shared" si="5"/>
        <v>#N/A</v>
      </c>
      <c r="L22" s="50" t="e">
        <f t="shared" si="6"/>
        <v>#N/A</v>
      </c>
      <c r="M22" s="50" t="e">
        <f t="shared" si="7"/>
        <v>#N/A</v>
      </c>
      <c r="N22" s="51" t="e">
        <f t="shared" si="8"/>
        <v>#N/A</v>
      </c>
      <c r="P22" s="65"/>
      <c r="Q22" s="65"/>
      <c r="R22" s="65"/>
      <c r="S22" s="65"/>
      <c r="T22" s="65"/>
      <c r="U22" s="65"/>
    </row>
    <row r="23" spans="2:21" x14ac:dyDescent="0.25">
      <c r="C23" s="48">
        <v>5</v>
      </c>
      <c r="D23" s="49" t="e">
        <f t="shared" si="9"/>
        <v>#N/A</v>
      </c>
      <c r="E23" s="49" t="e">
        <f t="shared" si="3"/>
        <v>#N/A</v>
      </c>
      <c r="F23" s="50" t="e">
        <f t="shared" si="4"/>
        <v>#N/A</v>
      </c>
      <c r="G23" s="50" t="e">
        <f t="shared" si="0"/>
        <v>#N/A</v>
      </c>
      <c r="H23" s="50" t="e">
        <f t="shared" si="10"/>
        <v>#N/A</v>
      </c>
      <c r="I23" s="50" t="e">
        <f t="shared" si="1"/>
        <v>#N/A</v>
      </c>
      <c r="J23" s="50" t="e">
        <f t="shared" si="2"/>
        <v>#N/A</v>
      </c>
      <c r="K23" s="50" t="e">
        <f t="shared" si="5"/>
        <v>#N/A</v>
      </c>
      <c r="L23" s="50" t="e">
        <f t="shared" si="6"/>
        <v>#N/A</v>
      </c>
      <c r="M23" s="50" t="e">
        <f t="shared" si="7"/>
        <v>#N/A</v>
      </c>
      <c r="N23" s="51" t="e">
        <f t="shared" si="8"/>
        <v>#N/A</v>
      </c>
    </row>
    <row r="24" spans="2:21" x14ac:dyDescent="0.25">
      <c r="C24" s="48">
        <v>6</v>
      </c>
      <c r="D24" s="49" t="e">
        <f t="shared" si="9"/>
        <v>#N/A</v>
      </c>
      <c r="E24" s="49" t="e">
        <f t="shared" si="3"/>
        <v>#N/A</v>
      </c>
      <c r="F24" s="50" t="e">
        <f t="shared" si="4"/>
        <v>#N/A</v>
      </c>
      <c r="G24" s="50" t="e">
        <f t="shared" si="0"/>
        <v>#N/A</v>
      </c>
      <c r="H24" s="50" t="e">
        <f t="shared" si="10"/>
        <v>#N/A</v>
      </c>
      <c r="I24" s="50" t="e">
        <f t="shared" si="1"/>
        <v>#N/A</v>
      </c>
      <c r="J24" s="50" t="e">
        <f t="shared" si="2"/>
        <v>#N/A</v>
      </c>
      <c r="K24" s="50" t="e">
        <f t="shared" si="5"/>
        <v>#N/A</v>
      </c>
      <c r="L24" s="50" t="e">
        <f t="shared" si="6"/>
        <v>#N/A</v>
      </c>
      <c r="M24" s="50" t="e">
        <f t="shared" si="7"/>
        <v>#N/A</v>
      </c>
      <c r="N24" s="51" t="e">
        <f t="shared" si="8"/>
        <v>#N/A</v>
      </c>
    </row>
    <row r="25" spans="2:21" x14ac:dyDescent="0.25">
      <c r="C25" s="48">
        <v>7</v>
      </c>
      <c r="D25" s="49" t="e">
        <f t="shared" si="9"/>
        <v>#N/A</v>
      </c>
      <c r="E25" s="49" t="e">
        <f t="shared" si="3"/>
        <v>#N/A</v>
      </c>
      <c r="F25" s="50" t="e">
        <f t="shared" si="4"/>
        <v>#N/A</v>
      </c>
      <c r="G25" s="50" t="e">
        <f t="shared" si="0"/>
        <v>#N/A</v>
      </c>
      <c r="H25" s="50" t="e">
        <f t="shared" si="10"/>
        <v>#N/A</v>
      </c>
      <c r="I25" s="50" t="e">
        <f t="shared" si="1"/>
        <v>#N/A</v>
      </c>
      <c r="J25" s="50" t="e">
        <f t="shared" si="2"/>
        <v>#N/A</v>
      </c>
      <c r="K25" s="50" t="e">
        <f t="shared" si="5"/>
        <v>#N/A</v>
      </c>
      <c r="L25" s="50" t="e">
        <f t="shared" si="6"/>
        <v>#N/A</v>
      </c>
      <c r="M25" s="50" t="e">
        <f t="shared" si="7"/>
        <v>#N/A</v>
      </c>
      <c r="N25" s="51" t="e">
        <f t="shared" si="8"/>
        <v>#N/A</v>
      </c>
    </row>
    <row r="26" spans="2:21" x14ac:dyDescent="0.25">
      <c r="C26" s="48">
        <v>8</v>
      </c>
      <c r="D26" s="49" t="e">
        <f t="shared" si="9"/>
        <v>#N/A</v>
      </c>
      <c r="E26" s="49" t="e">
        <f t="shared" si="3"/>
        <v>#N/A</v>
      </c>
      <c r="F26" s="50" t="e">
        <f t="shared" si="4"/>
        <v>#N/A</v>
      </c>
      <c r="G26" s="50" t="e">
        <f t="shared" si="0"/>
        <v>#N/A</v>
      </c>
      <c r="H26" s="50" t="e">
        <f t="shared" si="10"/>
        <v>#N/A</v>
      </c>
      <c r="I26" s="50" t="e">
        <f t="shared" si="1"/>
        <v>#N/A</v>
      </c>
      <c r="J26" s="50" t="e">
        <f t="shared" si="2"/>
        <v>#N/A</v>
      </c>
      <c r="K26" s="50" t="e">
        <f t="shared" si="5"/>
        <v>#N/A</v>
      </c>
      <c r="L26" s="50" t="e">
        <f t="shared" si="6"/>
        <v>#N/A</v>
      </c>
      <c r="M26" s="50" t="e">
        <f t="shared" si="7"/>
        <v>#N/A</v>
      </c>
      <c r="N26" s="51" t="e">
        <f t="shared" si="8"/>
        <v>#N/A</v>
      </c>
    </row>
    <row r="27" spans="2:21" x14ac:dyDescent="0.25">
      <c r="C27" s="48">
        <v>9</v>
      </c>
      <c r="D27" s="49" t="e">
        <f t="shared" si="9"/>
        <v>#N/A</v>
      </c>
      <c r="E27" s="49" t="e">
        <f t="shared" si="3"/>
        <v>#N/A</v>
      </c>
      <c r="F27" s="50" t="e">
        <f>-IF(E27="",0,IF(E27="Preamm",0,(PMT($D$9,$Q$19,$J$9,0,0))))</f>
        <v>#N/A</v>
      </c>
      <c r="G27" s="50" t="e">
        <f t="shared" si="0"/>
        <v>#N/A</v>
      </c>
      <c r="H27" s="50" t="e">
        <f t="shared" si="10"/>
        <v>#N/A</v>
      </c>
      <c r="I27" s="50" t="e">
        <f t="shared" si="1"/>
        <v>#N/A</v>
      </c>
      <c r="J27" s="50" t="e">
        <f t="shared" si="2"/>
        <v>#N/A</v>
      </c>
      <c r="K27" s="50" t="e">
        <f t="shared" si="5"/>
        <v>#N/A</v>
      </c>
      <c r="L27" s="50" t="e">
        <f t="shared" si="6"/>
        <v>#N/A</v>
      </c>
      <c r="M27" s="50" t="e">
        <f t="shared" si="7"/>
        <v>#N/A</v>
      </c>
      <c r="N27" s="51" t="e">
        <f t="shared" si="8"/>
        <v>#N/A</v>
      </c>
    </row>
    <row r="28" spans="2:21" x14ac:dyDescent="0.25">
      <c r="C28" s="48">
        <v>10</v>
      </c>
      <c r="D28" s="49" t="e">
        <f t="shared" si="9"/>
        <v>#N/A</v>
      </c>
      <c r="E28" s="49" t="e">
        <f t="shared" si="3"/>
        <v>#N/A</v>
      </c>
      <c r="F28" s="50" t="e">
        <f>-IF(E28="",0,IF(E28="Preamm",0,(PMT($D$9,$Q$19,$J$9,0,0))))</f>
        <v>#N/A</v>
      </c>
      <c r="G28" s="50" t="e">
        <f t="shared" si="0"/>
        <v>#N/A</v>
      </c>
      <c r="H28" s="50" t="e">
        <f t="shared" si="10"/>
        <v>#N/A</v>
      </c>
      <c r="I28" s="50" t="e">
        <f t="shared" si="1"/>
        <v>#N/A</v>
      </c>
      <c r="J28" s="50" t="e">
        <f t="shared" si="2"/>
        <v>#N/A</v>
      </c>
      <c r="K28" s="50" t="e">
        <f t="shared" si="5"/>
        <v>#N/A</v>
      </c>
      <c r="L28" s="50" t="e">
        <f t="shared" si="6"/>
        <v>#N/A</v>
      </c>
      <c r="M28" s="50" t="e">
        <f t="shared" si="7"/>
        <v>#N/A</v>
      </c>
      <c r="N28" s="51" t="e">
        <f t="shared" si="8"/>
        <v>#N/A</v>
      </c>
    </row>
    <row r="29" spans="2:21" x14ac:dyDescent="0.25">
      <c r="C29" s="48">
        <v>11</v>
      </c>
      <c r="D29" s="49" t="e">
        <f t="shared" si="9"/>
        <v>#N/A</v>
      </c>
      <c r="E29" s="49" t="e">
        <f t="shared" si="3"/>
        <v>#N/A</v>
      </c>
      <c r="F29" s="50" t="e">
        <f>-IF(E29="",0,IF(E29="Preamm",0,(PMT($D$9,$Q$19,$J$9,0,0))))</f>
        <v>#N/A</v>
      </c>
      <c r="G29" s="50" t="e">
        <f t="shared" si="0"/>
        <v>#N/A</v>
      </c>
      <c r="H29" s="50" t="e">
        <f t="shared" si="10"/>
        <v>#N/A</v>
      </c>
      <c r="I29" s="50" t="e">
        <f t="shared" si="1"/>
        <v>#N/A</v>
      </c>
      <c r="J29" s="50" t="e">
        <f t="shared" si="2"/>
        <v>#N/A</v>
      </c>
      <c r="K29" s="50" t="e">
        <f t="shared" si="5"/>
        <v>#N/A</v>
      </c>
      <c r="L29" s="50" t="e">
        <f t="shared" si="6"/>
        <v>#N/A</v>
      </c>
      <c r="M29" s="50" t="e">
        <f t="shared" si="7"/>
        <v>#N/A</v>
      </c>
      <c r="N29" s="51" t="e">
        <f t="shared" si="8"/>
        <v>#N/A</v>
      </c>
    </row>
    <row r="30" spans="2:21" x14ac:dyDescent="0.25">
      <c r="C30" s="48">
        <v>12</v>
      </c>
      <c r="D30" s="49" t="e">
        <f t="shared" si="9"/>
        <v>#N/A</v>
      </c>
      <c r="E30" s="49" t="e">
        <f t="shared" si="3"/>
        <v>#N/A</v>
      </c>
      <c r="F30" s="50" t="e">
        <f>-IF(E30="",0,IF(E30="Preamm",0,(PMT($D$9,$Q$19,$J$9,0,0))))</f>
        <v>#N/A</v>
      </c>
      <c r="G30" s="50" t="e">
        <f t="shared" si="0"/>
        <v>#N/A</v>
      </c>
      <c r="H30" s="50" t="e">
        <f t="shared" si="10"/>
        <v>#N/A</v>
      </c>
      <c r="I30" s="50" t="e">
        <f t="shared" si="1"/>
        <v>#N/A</v>
      </c>
      <c r="J30" s="50" t="e">
        <f t="shared" si="2"/>
        <v>#N/A</v>
      </c>
      <c r="K30" s="50" t="e">
        <f t="shared" si="5"/>
        <v>#N/A</v>
      </c>
      <c r="L30" s="50" t="e">
        <f t="shared" si="6"/>
        <v>#N/A</v>
      </c>
      <c r="M30" s="50" t="e">
        <f t="shared" si="7"/>
        <v>#N/A</v>
      </c>
      <c r="N30" s="51" t="e">
        <f t="shared" si="8"/>
        <v>#N/A</v>
      </c>
    </row>
    <row r="31" spans="2:21" x14ac:dyDescent="0.25">
      <c r="C31" s="48">
        <v>13</v>
      </c>
      <c r="D31" s="49" t="e">
        <f t="shared" ref="D31:D34" si="11">IF(E31="Preamm",0,D30+1)</f>
        <v>#N/A</v>
      </c>
      <c r="E31" s="49" t="e">
        <f t="shared" ref="E31:E34" si="12">IF(C31&lt;=$Q$20,(IF(C31&lt;=$Q$21,"Preamm","Amm")),"")</f>
        <v>#N/A</v>
      </c>
      <c r="F31" s="50" t="e">
        <f t="shared" ref="F31:F34" si="13">-IF(E31="",0,IF(E31="Preamm",0,(PMT($D$9,$Q$19,$J$9,0,0))))</f>
        <v>#N/A</v>
      </c>
      <c r="G31" s="50" t="e">
        <f t="shared" ref="G31:G34" si="14">IF(F31=0,0,$J$9/$Q$19)</f>
        <v>#N/A</v>
      </c>
      <c r="H31" s="50" t="e">
        <f t="shared" ref="H31:H34" si="15">IF(E31="","",IF(D31=0,($J$9*($D$10/2)),-IPMT($D$10/2,D31,$Q$19,$J$9,0,0)))</f>
        <v>#N/A</v>
      </c>
      <c r="I31" s="50" t="e">
        <f t="shared" ref="I31:I34" si="16">IF(E31="","",IF(D31=0,($J$9*($D$9/2)),-IPMT($D$9/2,D31,$Q$19,$J$9,0,0)))</f>
        <v>#N/A</v>
      </c>
      <c r="J31" s="50" t="e">
        <f t="shared" ref="J31:J34" si="17">IF(E31="","",IF(D31=0,($J$9*($D$11/2)),-IPMT($D$11/2,D31,$Q$19,$J$9,0,0)))</f>
        <v>#N/A</v>
      </c>
      <c r="K31" s="50" t="e">
        <f t="shared" ref="K31:K34" si="18">+K30+G31</f>
        <v>#N/A</v>
      </c>
      <c r="L31" s="50" t="e">
        <f t="shared" ref="L31:L34" si="19">$J$9-K31</f>
        <v>#N/A</v>
      </c>
      <c r="M31" s="50" t="e">
        <f t="shared" ref="M31:M34" si="20">IF(H31="","",J31-H31)</f>
        <v>#N/A</v>
      </c>
      <c r="N31" s="51" t="e">
        <f t="shared" si="8"/>
        <v>#N/A</v>
      </c>
    </row>
    <row r="32" spans="2:21" x14ac:dyDescent="0.25">
      <c r="C32" s="48">
        <v>14</v>
      </c>
      <c r="D32" s="49" t="e">
        <f t="shared" si="11"/>
        <v>#N/A</v>
      </c>
      <c r="E32" s="49" t="e">
        <f t="shared" si="12"/>
        <v>#N/A</v>
      </c>
      <c r="F32" s="50" t="e">
        <f t="shared" si="13"/>
        <v>#N/A</v>
      </c>
      <c r="G32" s="50" t="e">
        <f t="shared" si="14"/>
        <v>#N/A</v>
      </c>
      <c r="H32" s="50" t="e">
        <f t="shared" si="15"/>
        <v>#N/A</v>
      </c>
      <c r="I32" s="50" t="e">
        <f t="shared" si="16"/>
        <v>#N/A</v>
      </c>
      <c r="J32" s="50" t="e">
        <f t="shared" si="17"/>
        <v>#N/A</v>
      </c>
      <c r="K32" s="50" t="e">
        <f t="shared" si="18"/>
        <v>#N/A</v>
      </c>
      <c r="L32" s="50" t="e">
        <f t="shared" si="19"/>
        <v>#N/A</v>
      </c>
      <c r="M32" s="50" t="e">
        <f t="shared" si="20"/>
        <v>#N/A</v>
      </c>
      <c r="N32" s="51" t="e">
        <f t="shared" si="8"/>
        <v>#N/A</v>
      </c>
    </row>
    <row r="33" spans="2:16" x14ac:dyDescent="0.25">
      <c r="C33" s="48">
        <v>15</v>
      </c>
      <c r="D33" s="49" t="e">
        <f t="shared" si="11"/>
        <v>#N/A</v>
      </c>
      <c r="E33" s="49" t="e">
        <f t="shared" si="12"/>
        <v>#N/A</v>
      </c>
      <c r="F33" s="50" t="e">
        <f t="shared" si="13"/>
        <v>#N/A</v>
      </c>
      <c r="G33" s="50" t="e">
        <f t="shared" si="14"/>
        <v>#N/A</v>
      </c>
      <c r="H33" s="50" t="e">
        <f t="shared" si="15"/>
        <v>#N/A</v>
      </c>
      <c r="I33" s="50" t="e">
        <f t="shared" si="16"/>
        <v>#N/A</v>
      </c>
      <c r="J33" s="50" t="e">
        <f t="shared" si="17"/>
        <v>#N/A</v>
      </c>
      <c r="K33" s="50" t="e">
        <f t="shared" si="18"/>
        <v>#N/A</v>
      </c>
      <c r="L33" s="50" t="e">
        <f t="shared" si="19"/>
        <v>#N/A</v>
      </c>
      <c r="M33" s="50" t="e">
        <f t="shared" si="20"/>
        <v>#N/A</v>
      </c>
      <c r="N33" s="51" t="e">
        <f t="shared" si="8"/>
        <v>#N/A</v>
      </c>
    </row>
    <row r="34" spans="2:16" x14ac:dyDescent="0.25">
      <c r="C34" s="48">
        <v>16</v>
      </c>
      <c r="D34" s="49" t="e">
        <f t="shared" si="11"/>
        <v>#N/A</v>
      </c>
      <c r="E34" s="49" t="e">
        <f t="shared" si="12"/>
        <v>#N/A</v>
      </c>
      <c r="F34" s="50" t="e">
        <f t="shared" si="13"/>
        <v>#N/A</v>
      </c>
      <c r="G34" s="50" t="e">
        <f t="shared" si="14"/>
        <v>#N/A</v>
      </c>
      <c r="H34" s="50" t="e">
        <f t="shared" si="15"/>
        <v>#N/A</v>
      </c>
      <c r="I34" s="50" t="e">
        <f t="shared" si="16"/>
        <v>#N/A</v>
      </c>
      <c r="J34" s="50" t="e">
        <f t="shared" si="17"/>
        <v>#N/A</v>
      </c>
      <c r="K34" s="50" t="e">
        <f t="shared" si="18"/>
        <v>#N/A</v>
      </c>
      <c r="L34" s="50" t="e">
        <f t="shared" si="19"/>
        <v>#N/A</v>
      </c>
      <c r="M34" s="50" t="e">
        <f t="shared" si="20"/>
        <v>#N/A</v>
      </c>
      <c r="N34" s="51" t="e">
        <f t="shared" si="8"/>
        <v>#N/A</v>
      </c>
    </row>
    <row r="35" spans="2:16" x14ac:dyDescent="0.25">
      <c r="C35" s="48"/>
      <c r="D35" s="49"/>
      <c r="E35" s="49"/>
      <c r="F35" s="50"/>
      <c r="G35" s="50"/>
      <c r="H35" s="50"/>
      <c r="I35" s="50"/>
      <c r="J35" s="50"/>
      <c r="K35" s="50"/>
      <c r="L35" s="50"/>
      <c r="M35" s="50"/>
      <c r="N35" s="51"/>
    </row>
    <row r="36" spans="2:16" s="52" customFormat="1" ht="37.5" customHeight="1" thickBot="1" x14ac:dyDescent="0.3">
      <c r="C36" s="129" t="s">
        <v>49</v>
      </c>
      <c r="D36" s="130"/>
      <c r="E36" s="130"/>
      <c r="F36" s="53" t="e">
        <f>SUM(F19:F34)</f>
        <v>#N/A</v>
      </c>
      <c r="G36" s="54" t="e">
        <f>SUM(G19:G34)</f>
        <v>#N/A</v>
      </c>
      <c r="H36" s="54" t="e">
        <f>SUM(H19:H34)</f>
        <v>#N/A</v>
      </c>
      <c r="I36" s="54" t="e">
        <f>SUM(I19:I34)</f>
        <v>#N/A</v>
      </c>
      <c r="J36" s="54" t="e">
        <f>SUM(J19:J34)</f>
        <v>#N/A</v>
      </c>
      <c r="K36" s="54"/>
      <c r="L36" s="55"/>
      <c r="M36" s="54" t="e">
        <f>SUM(M19:M34)</f>
        <v>#N/A</v>
      </c>
      <c r="N36" s="56" t="e">
        <f>SUM(N19:N34)</f>
        <v>#N/A</v>
      </c>
    </row>
    <row r="37" spans="2:16" s="52" customFormat="1" x14ac:dyDescent="0.25">
      <c r="B37" s="15"/>
      <c r="C37" s="15"/>
      <c r="E37" s="15"/>
      <c r="F37" s="57"/>
      <c r="H37" s="58"/>
      <c r="I37" s="57"/>
      <c r="J37" s="57"/>
      <c r="K37" s="57"/>
      <c r="L37" s="57"/>
      <c r="M37" s="57"/>
      <c r="N37" s="57"/>
      <c r="O37" s="57"/>
      <c r="P37" s="57"/>
    </row>
    <row r="38" spans="2:16" s="52" customFormat="1" x14ac:dyDescent="0.25">
      <c r="F38" s="59"/>
      <c r="H38" s="58"/>
      <c r="I38" s="58"/>
      <c r="J38" s="58"/>
      <c r="K38" s="58"/>
      <c r="L38" s="58"/>
      <c r="M38" s="58"/>
      <c r="N38" s="58"/>
      <c r="O38" s="60"/>
      <c r="P38" s="60"/>
    </row>
    <row r="39" spans="2:16" s="52" customFormat="1" x14ac:dyDescent="0.25">
      <c r="F39" s="59"/>
      <c r="H39" s="58"/>
      <c r="I39" s="58"/>
      <c r="J39" s="58"/>
      <c r="K39" s="58"/>
      <c r="L39" s="58"/>
      <c r="M39" s="58"/>
      <c r="N39" s="58"/>
      <c r="O39" s="60"/>
      <c r="P39" s="60"/>
    </row>
    <row r="40" spans="2:16" s="52" customFormat="1" x14ac:dyDescent="0.25">
      <c r="F40" s="59"/>
      <c r="H40" s="58"/>
      <c r="I40" s="58"/>
      <c r="J40" s="58"/>
      <c r="K40" s="58"/>
      <c r="L40" s="58"/>
      <c r="M40" s="58"/>
      <c r="N40" s="58"/>
      <c r="O40" s="60"/>
      <c r="P40" s="60"/>
    </row>
    <row r="41" spans="2:16" s="52" customFormat="1" x14ac:dyDescent="0.25">
      <c r="F41" s="59"/>
      <c r="H41" s="58"/>
      <c r="I41" s="58"/>
      <c r="J41" s="58"/>
      <c r="K41" s="58"/>
      <c r="L41" s="58"/>
      <c r="M41" s="58"/>
      <c r="N41" s="58"/>
      <c r="O41" s="60"/>
      <c r="P41" s="60"/>
    </row>
    <row r="42" spans="2:16" ht="21.6" customHeight="1" x14ac:dyDescent="0.25">
      <c r="B42" s="61"/>
      <c r="C42" s="61"/>
      <c r="E42" s="61"/>
      <c r="F42" s="61"/>
      <c r="H42" s="61"/>
      <c r="I42" s="61"/>
      <c r="J42" s="61"/>
      <c r="K42" s="61"/>
      <c r="L42" s="61"/>
      <c r="M42" s="61"/>
      <c r="N42" s="61"/>
      <c r="O42" s="61"/>
      <c r="P42" s="61"/>
    </row>
    <row r="43" spans="2:16" s="52" customFormat="1" x14ac:dyDescent="0.25">
      <c r="B43" s="15"/>
      <c r="C43" s="3"/>
      <c r="E43" s="15"/>
      <c r="F43" s="1"/>
      <c r="H43" s="2"/>
      <c r="I43" s="15"/>
      <c r="J43" s="62"/>
      <c r="K43" s="62"/>
      <c r="L43" s="62"/>
      <c r="M43" s="15"/>
      <c r="N43" s="1"/>
      <c r="O43" s="15"/>
      <c r="P43" s="1"/>
    </row>
    <row r="44" spans="2:16" s="52" customFormat="1" x14ac:dyDescent="0.25">
      <c r="B44" s="15"/>
      <c r="C44" s="3"/>
      <c r="E44" s="15"/>
      <c r="F44" s="2"/>
      <c r="H44" s="2"/>
      <c r="I44" s="15"/>
      <c r="J44" s="1"/>
      <c r="K44" s="1"/>
      <c r="L44" s="1"/>
      <c r="M44" s="15"/>
      <c r="N44" s="3"/>
      <c r="O44" s="15"/>
      <c r="P44" s="1"/>
    </row>
    <row r="45" spans="2:16" s="52" customFormat="1" x14ac:dyDescent="0.25">
      <c r="B45" s="15"/>
      <c r="C45" s="3"/>
      <c r="E45" s="15"/>
      <c r="F45" s="2"/>
      <c r="H45" s="2"/>
      <c r="I45" s="15"/>
      <c r="J45" s="4"/>
      <c r="K45" s="4"/>
      <c r="L45" s="4"/>
      <c r="M45" s="15"/>
      <c r="N45" s="1"/>
      <c r="O45" s="15"/>
      <c r="P45" s="63"/>
    </row>
    <row r="46" spans="2:16" s="52" customFormat="1" x14ac:dyDescent="0.25">
      <c r="B46" s="2"/>
      <c r="C46" s="2"/>
      <c r="E46" s="2"/>
      <c r="F46" s="2"/>
      <c r="H46" s="2"/>
      <c r="I46" s="15"/>
      <c r="J46" s="39"/>
      <c r="K46" s="39"/>
      <c r="L46" s="39"/>
      <c r="M46" s="15"/>
      <c r="N46" s="4"/>
      <c r="O46" s="2"/>
      <c r="P46" s="2"/>
    </row>
    <row r="47" spans="2:16" ht="8.4499999999999993" customHeight="1" x14ac:dyDescent="0.25">
      <c r="J47" s="40"/>
      <c r="K47" s="40"/>
      <c r="L47" s="40"/>
      <c r="N47" s="40"/>
    </row>
    <row r="48" spans="2:16" s="52" customFormat="1" ht="34.5" customHeight="1" x14ac:dyDescent="0.25">
      <c r="B48" s="41"/>
      <c r="C48" s="41"/>
      <c r="E48" s="41"/>
      <c r="F48" s="41"/>
      <c r="H48" s="41"/>
      <c r="I48" s="41"/>
      <c r="J48" s="41"/>
      <c r="K48" s="41"/>
      <c r="L48" s="41"/>
      <c r="M48" s="41"/>
      <c r="N48" s="41"/>
      <c r="O48" s="41"/>
      <c r="P48" s="41"/>
    </row>
    <row r="49" spans="2:16" s="52" customFormat="1" x14ac:dyDescent="0.25">
      <c r="B49" s="49"/>
      <c r="C49" s="49"/>
      <c r="E49" s="49"/>
      <c r="F49" s="1"/>
      <c r="H49" s="1"/>
      <c r="I49" s="1"/>
      <c r="J49" s="1"/>
      <c r="K49" s="1"/>
      <c r="L49" s="1"/>
      <c r="M49" s="1"/>
      <c r="N49" s="1"/>
      <c r="O49" s="1"/>
      <c r="P49" s="1"/>
    </row>
    <row r="50" spans="2:16" s="52" customFormat="1" x14ac:dyDescent="0.25">
      <c r="B50" s="49"/>
      <c r="C50" s="49"/>
      <c r="E50" s="49"/>
      <c r="F50" s="1"/>
      <c r="H50" s="1"/>
      <c r="I50" s="1"/>
      <c r="J50" s="1"/>
      <c r="K50" s="1"/>
      <c r="L50" s="1"/>
      <c r="M50" s="1"/>
      <c r="N50" s="1"/>
      <c r="O50" s="1"/>
      <c r="P50" s="1"/>
    </row>
    <row r="51" spans="2:16" s="52" customFormat="1" x14ac:dyDescent="0.25">
      <c r="B51" s="49"/>
      <c r="C51" s="49"/>
      <c r="E51" s="49"/>
      <c r="F51" s="1"/>
      <c r="H51" s="1"/>
      <c r="I51" s="1"/>
      <c r="J51" s="1"/>
      <c r="K51" s="1"/>
      <c r="L51" s="1"/>
      <c r="M51" s="1"/>
      <c r="N51" s="1"/>
      <c r="O51" s="1"/>
      <c r="P51" s="1"/>
    </row>
    <row r="52" spans="2:16" s="52" customFormat="1" x14ac:dyDescent="0.25">
      <c r="B52" s="49"/>
      <c r="C52" s="49"/>
      <c r="E52" s="49"/>
      <c r="F52" s="1"/>
      <c r="H52" s="1"/>
      <c r="I52" s="1"/>
      <c r="J52" s="1"/>
      <c r="K52" s="1"/>
      <c r="L52" s="1"/>
      <c r="M52" s="1"/>
      <c r="N52" s="1"/>
      <c r="O52" s="1"/>
      <c r="P52" s="1"/>
    </row>
    <row r="53" spans="2:16" s="52" customFormat="1" x14ac:dyDescent="0.25">
      <c r="B53" s="49"/>
      <c r="C53" s="49"/>
      <c r="E53" s="49"/>
      <c r="F53" s="1"/>
      <c r="H53" s="1"/>
      <c r="I53" s="1"/>
      <c r="J53" s="1"/>
      <c r="K53" s="1"/>
      <c r="L53" s="1"/>
      <c r="M53" s="1"/>
      <c r="N53" s="1"/>
      <c r="O53" s="1"/>
      <c r="P53" s="1"/>
    </row>
    <row r="54" spans="2:16" s="52" customFormat="1" x14ac:dyDescent="0.25">
      <c r="B54" s="49"/>
      <c r="C54" s="49"/>
      <c r="E54" s="49"/>
      <c r="F54" s="1"/>
      <c r="H54" s="1"/>
      <c r="I54" s="1"/>
      <c r="J54" s="1"/>
      <c r="K54" s="1"/>
      <c r="L54" s="1"/>
      <c r="M54" s="1"/>
      <c r="N54" s="1"/>
      <c r="O54" s="1"/>
      <c r="P54" s="1"/>
    </row>
    <row r="55" spans="2:16" s="52" customFormat="1" x14ac:dyDescent="0.25">
      <c r="B55" s="49"/>
      <c r="C55" s="49"/>
      <c r="E55" s="49"/>
      <c r="F55" s="1"/>
      <c r="H55" s="1"/>
      <c r="I55" s="1"/>
      <c r="J55" s="1"/>
      <c r="K55" s="1"/>
      <c r="L55" s="1"/>
      <c r="M55" s="1"/>
      <c r="N55" s="1"/>
      <c r="O55" s="1"/>
      <c r="P55" s="1"/>
    </row>
    <row r="56" spans="2:16" s="52" customFormat="1" x14ac:dyDescent="0.25">
      <c r="B56" s="49"/>
      <c r="C56" s="49"/>
      <c r="E56" s="49"/>
      <c r="F56" s="1"/>
      <c r="H56" s="1"/>
      <c r="I56" s="1"/>
      <c r="J56" s="1"/>
      <c r="K56" s="1"/>
      <c r="L56" s="1"/>
      <c r="M56" s="1"/>
      <c r="N56" s="1"/>
      <c r="O56" s="1"/>
      <c r="P56" s="1"/>
    </row>
    <row r="57" spans="2:16" s="52" customFormat="1" x14ac:dyDescent="0.25">
      <c r="B57" s="49"/>
      <c r="C57" s="49"/>
      <c r="E57" s="49"/>
      <c r="F57" s="1"/>
      <c r="H57" s="1"/>
      <c r="I57" s="1"/>
      <c r="J57" s="1"/>
      <c r="K57" s="1"/>
      <c r="L57" s="1"/>
      <c r="M57" s="1"/>
      <c r="N57" s="1"/>
      <c r="O57" s="1"/>
      <c r="P57" s="1"/>
    </row>
    <row r="58" spans="2:16" s="52" customFormat="1" x14ac:dyDescent="0.25">
      <c r="B58" s="49"/>
      <c r="C58" s="49"/>
      <c r="E58" s="49"/>
      <c r="F58" s="1"/>
      <c r="H58" s="1"/>
      <c r="I58" s="1"/>
      <c r="J58" s="1"/>
      <c r="K58" s="1"/>
      <c r="L58" s="1"/>
      <c r="M58" s="1"/>
      <c r="N58" s="1"/>
      <c r="O58" s="1"/>
      <c r="P58" s="1"/>
    </row>
    <row r="59" spans="2:16" s="52" customFormat="1" x14ac:dyDescent="0.25">
      <c r="B59" s="49"/>
      <c r="C59" s="49"/>
      <c r="E59" s="49"/>
      <c r="F59" s="1"/>
      <c r="H59" s="1"/>
      <c r="I59" s="1"/>
      <c r="J59" s="1"/>
      <c r="K59" s="1"/>
      <c r="L59" s="1"/>
      <c r="M59" s="1"/>
      <c r="N59" s="1"/>
      <c r="O59" s="1"/>
      <c r="P59" s="1"/>
    </row>
    <row r="60" spans="2:16" s="52" customFormat="1" x14ac:dyDescent="0.25">
      <c r="B60" s="49"/>
      <c r="C60" s="49"/>
      <c r="E60" s="49"/>
      <c r="F60" s="1"/>
      <c r="H60" s="1"/>
      <c r="I60" s="1"/>
      <c r="J60" s="1"/>
      <c r="K60" s="1"/>
      <c r="L60" s="1"/>
      <c r="M60" s="1"/>
      <c r="N60" s="1"/>
      <c r="O60" s="1"/>
      <c r="P60" s="1"/>
    </row>
    <row r="61" spans="2:16" s="52" customFormat="1" x14ac:dyDescent="0.25">
      <c r="B61" s="64"/>
      <c r="C61" s="64"/>
      <c r="E61" s="64"/>
      <c r="F61" s="57"/>
      <c r="H61" s="57"/>
      <c r="I61" s="57"/>
      <c r="J61" s="57"/>
      <c r="K61" s="57"/>
      <c r="L61" s="57"/>
      <c r="M61" s="57"/>
      <c r="N61" s="57"/>
      <c r="O61" s="57"/>
      <c r="P61" s="57"/>
    </row>
    <row r="62" spans="2:16" s="52" customFormat="1" x14ac:dyDescent="0.25">
      <c r="F62" s="59"/>
      <c r="H62" s="58"/>
      <c r="I62" s="58"/>
      <c r="J62" s="58"/>
      <c r="K62" s="58"/>
      <c r="L62" s="58"/>
      <c r="M62" s="58"/>
      <c r="N62" s="58"/>
      <c r="O62" s="60"/>
      <c r="P62" s="60"/>
    </row>
    <row r="63" spans="2:16" s="52" customFormat="1" x14ac:dyDescent="0.25">
      <c r="F63" s="59"/>
      <c r="H63" s="58"/>
      <c r="I63" s="58"/>
      <c r="J63" s="58"/>
      <c r="K63" s="58"/>
      <c r="L63" s="58"/>
      <c r="M63" s="58"/>
      <c r="N63" s="58"/>
      <c r="O63" s="60"/>
      <c r="P63" s="60"/>
    </row>
    <row r="64" spans="2:16" s="52" customFormat="1" x14ac:dyDescent="0.25">
      <c r="F64" s="59"/>
      <c r="H64" s="58"/>
      <c r="I64" s="58"/>
      <c r="J64" s="58"/>
      <c r="K64" s="58"/>
      <c r="L64" s="58"/>
      <c r="M64" s="58"/>
      <c r="N64" s="58"/>
      <c r="O64" s="60"/>
      <c r="P64" s="60"/>
    </row>
    <row r="65" spans="2:16" s="52" customFormat="1" x14ac:dyDescent="0.25">
      <c r="F65" s="59"/>
      <c r="H65" s="58"/>
      <c r="I65" s="58"/>
      <c r="J65" s="58"/>
      <c r="K65" s="58"/>
      <c r="L65" s="58"/>
      <c r="M65" s="58"/>
      <c r="N65" s="58"/>
      <c r="O65" s="60"/>
      <c r="P65" s="60"/>
    </row>
    <row r="66" spans="2:16" ht="21.6" customHeight="1" x14ac:dyDescent="0.25">
      <c r="B66" s="61"/>
      <c r="C66" s="61"/>
      <c r="E66" s="61"/>
      <c r="F66" s="61"/>
      <c r="H66" s="61"/>
      <c r="I66" s="61"/>
      <c r="J66" s="61"/>
      <c r="K66" s="61"/>
      <c r="L66" s="61"/>
      <c r="M66" s="61"/>
      <c r="N66" s="61"/>
      <c r="O66" s="61"/>
      <c r="P66" s="61"/>
    </row>
    <row r="67" spans="2:16" s="52" customFormat="1" x14ac:dyDescent="0.25">
      <c r="B67" s="15"/>
      <c r="C67" s="3"/>
      <c r="E67" s="15"/>
      <c r="F67" s="1"/>
      <c r="H67" s="2"/>
      <c r="I67" s="15"/>
      <c r="J67" s="62"/>
      <c r="K67" s="62"/>
      <c r="L67" s="62"/>
      <c r="M67" s="15"/>
      <c r="N67" s="1"/>
      <c r="O67" s="15"/>
      <c r="P67" s="1"/>
    </row>
    <row r="68" spans="2:16" s="52" customFormat="1" x14ac:dyDescent="0.25">
      <c r="B68" s="15"/>
      <c r="C68" s="3"/>
      <c r="E68" s="15"/>
      <c r="F68" s="2"/>
      <c r="H68" s="2"/>
      <c r="I68" s="15"/>
      <c r="J68" s="1"/>
      <c r="K68" s="1"/>
      <c r="L68" s="1"/>
      <c r="M68" s="15"/>
      <c r="N68" s="3"/>
      <c r="O68" s="15"/>
      <c r="P68" s="1"/>
    </row>
    <row r="69" spans="2:16" s="52" customFormat="1" x14ac:dyDescent="0.25">
      <c r="B69" s="15"/>
      <c r="C69" s="3"/>
      <c r="E69" s="15"/>
      <c r="F69" s="2"/>
      <c r="H69" s="2"/>
      <c r="I69" s="15"/>
      <c r="J69" s="4"/>
      <c r="K69" s="4"/>
      <c r="L69" s="4"/>
      <c r="M69" s="15"/>
      <c r="N69" s="1"/>
      <c r="O69" s="15"/>
      <c r="P69" s="49"/>
    </row>
    <row r="70" spans="2:16" s="52" customFormat="1" x14ac:dyDescent="0.25">
      <c r="B70" s="2"/>
      <c r="C70" s="2"/>
      <c r="E70" s="2"/>
      <c r="F70" s="2"/>
      <c r="H70" s="2"/>
      <c r="I70" s="15"/>
      <c r="J70" s="39"/>
      <c r="K70" s="39"/>
      <c r="L70" s="39"/>
      <c r="M70" s="15"/>
      <c r="N70" s="4"/>
      <c r="O70" s="2"/>
      <c r="P70" s="2"/>
    </row>
    <row r="71" spans="2:16" ht="8.4499999999999993" customHeight="1" x14ac:dyDescent="0.25">
      <c r="J71" s="40"/>
      <c r="K71" s="40"/>
      <c r="L71" s="40"/>
      <c r="N71" s="40"/>
    </row>
    <row r="72" spans="2:16" s="52" customFormat="1" ht="33.6" customHeight="1" x14ac:dyDescent="0.25">
      <c r="B72" s="41"/>
      <c r="C72" s="41"/>
      <c r="E72" s="41"/>
      <c r="F72" s="41"/>
      <c r="H72" s="41"/>
      <c r="I72" s="41"/>
      <c r="J72" s="41"/>
      <c r="K72" s="41"/>
      <c r="L72" s="41"/>
      <c r="M72" s="41"/>
      <c r="N72" s="41"/>
      <c r="O72" s="41"/>
      <c r="P72" s="41"/>
    </row>
    <row r="73" spans="2:16" s="52" customFormat="1" x14ac:dyDescent="0.25">
      <c r="B73" s="49"/>
      <c r="C73" s="49"/>
      <c r="E73" s="49"/>
      <c r="F73" s="1"/>
      <c r="H73" s="1"/>
      <c r="I73" s="1"/>
      <c r="J73" s="1"/>
      <c r="K73" s="1"/>
      <c r="L73" s="1"/>
      <c r="M73" s="1"/>
      <c r="N73" s="1"/>
      <c r="O73" s="1"/>
      <c r="P73" s="1"/>
    </row>
    <row r="74" spans="2:16" s="52" customFormat="1" x14ac:dyDescent="0.25">
      <c r="B74" s="49"/>
      <c r="C74" s="49"/>
      <c r="E74" s="49"/>
      <c r="F74" s="1"/>
      <c r="H74" s="1"/>
      <c r="I74" s="1"/>
      <c r="J74" s="1"/>
      <c r="K74" s="1"/>
      <c r="L74" s="1"/>
      <c r="M74" s="1"/>
      <c r="N74" s="1"/>
      <c r="O74" s="1"/>
      <c r="P74" s="1"/>
    </row>
    <row r="75" spans="2:16" s="52" customFormat="1" x14ac:dyDescent="0.25">
      <c r="B75" s="49"/>
      <c r="C75" s="49"/>
      <c r="E75" s="49"/>
      <c r="F75" s="1"/>
      <c r="H75" s="1"/>
      <c r="I75" s="1"/>
      <c r="J75" s="1"/>
      <c r="K75" s="1"/>
      <c r="L75" s="1"/>
      <c r="M75" s="1"/>
      <c r="N75" s="1"/>
      <c r="O75" s="1"/>
      <c r="P75" s="1"/>
    </row>
    <row r="76" spans="2:16" s="52" customFormat="1" x14ac:dyDescent="0.25">
      <c r="B76" s="49"/>
      <c r="C76" s="49"/>
      <c r="E76" s="49"/>
      <c r="F76" s="1"/>
      <c r="H76" s="1"/>
      <c r="I76" s="1"/>
      <c r="J76" s="1"/>
      <c r="K76" s="1"/>
      <c r="L76" s="1"/>
      <c r="M76" s="1"/>
      <c r="N76" s="1"/>
      <c r="O76" s="1"/>
      <c r="P76" s="1"/>
    </row>
    <row r="77" spans="2:16" s="52" customFormat="1" x14ac:dyDescent="0.25">
      <c r="B77" s="49"/>
      <c r="C77" s="49"/>
      <c r="E77" s="49"/>
      <c r="F77" s="1"/>
      <c r="H77" s="1"/>
      <c r="I77" s="1"/>
      <c r="J77" s="1"/>
      <c r="K77" s="1"/>
      <c r="L77" s="1"/>
      <c r="M77" s="1"/>
      <c r="N77" s="1"/>
      <c r="O77" s="1"/>
      <c r="P77" s="1"/>
    </row>
    <row r="78" spans="2:16" s="52" customFormat="1" x14ac:dyDescent="0.25">
      <c r="B78" s="49"/>
      <c r="C78" s="49"/>
      <c r="E78" s="49"/>
      <c r="F78" s="1"/>
      <c r="H78" s="1"/>
      <c r="I78" s="1"/>
      <c r="J78" s="1"/>
      <c r="K78" s="1"/>
      <c r="L78" s="1"/>
      <c r="M78" s="1"/>
      <c r="N78" s="1"/>
      <c r="O78" s="1"/>
      <c r="P78" s="1"/>
    </row>
    <row r="79" spans="2:16" s="52" customFormat="1" x14ac:dyDescent="0.25">
      <c r="B79" s="49"/>
      <c r="C79" s="49"/>
      <c r="E79" s="49"/>
      <c r="F79" s="1"/>
      <c r="H79" s="1"/>
      <c r="I79" s="1"/>
      <c r="J79" s="1"/>
      <c r="K79" s="1"/>
      <c r="L79" s="1"/>
      <c r="M79" s="1"/>
      <c r="N79" s="1"/>
      <c r="O79" s="1"/>
      <c r="P79" s="1"/>
    </row>
    <row r="80" spans="2:16" s="52" customFormat="1" x14ac:dyDescent="0.25">
      <c r="B80" s="49"/>
      <c r="C80" s="49"/>
      <c r="E80" s="49"/>
      <c r="F80" s="1"/>
      <c r="H80" s="1"/>
      <c r="I80" s="1"/>
      <c r="J80" s="1"/>
      <c r="K80" s="1"/>
      <c r="L80" s="1"/>
      <c r="M80" s="1"/>
      <c r="N80" s="1"/>
      <c r="O80" s="1"/>
      <c r="P80" s="1"/>
    </row>
    <row r="81" spans="2:16" s="52" customFormat="1" x14ac:dyDescent="0.25">
      <c r="B81" s="49"/>
      <c r="C81" s="49"/>
      <c r="E81" s="49"/>
      <c r="F81" s="1"/>
      <c r="H81" s="1"/>
      <c r="I81" s="1"/>
      <c r="J81" s="1"/>
      <c r="K81" s="1"/>
      <c r="L81" s="1"/>
      <c r="M81" s="1"/>
      <c r="N81" s="1"/>
      <c r="O81" s="1"/>
      <c r="P81" s="1"/>
    </row>
    <row r="82" spans="2:16" s="52" customFormat="1" x14ac:dyDescent="0.25">
      <c r="B82" s="49"/>
      <c r="C82" s="49"/>
      <c r="E82" s="49"/>
      <c r="F82" s="1"/>
      <c r="H82" s="1"/>
      <c r="I82" s="1"/>
      <c r="J82" s="1"/>
      <c r="K82" s="1"/>
      <c r="L82" s="1"/>
      <c r="M82" s="1"/>
      <c r="N82" s="1"/>
      <c r="O82" s="1"/>
      <c r="P82" s="1"/>
    </row>
    <row r="83" spans="2:16" s="52" customFormat="1" x14ac:dyDescent="0.25">
      <c r="B83" s="49"/>
      <c r="C83" s="49"/>
      <c r="E83" s="49"/>
      <c r="F83" s="1"/>
      <c r="H83" s="1"/>
      <c r="I83" s="1"/>
      <c r="J83" s="1"/>
      <c r="K83" s="1"/>
      <c r="L83" s="1"/>
      <c r="M83" s="1"/>
      <c r="N83" s="1"/>
      <c r="O83" s="1"/>
      <c r="P83" s="1"/>
    </row>
    <row r="84" spans="2:16" s="52" customFormat="1" x14ac:dyDescent="0.25">
      <c r="B84" s="49"/>
      <c r="C84" s="49"/>
      <c r="E84" s="49"/>
      <c r="F84" s="1"/>
      <c r="H84" s="1"/>
      <c r="I84" s="1"/>
      <c r="J84" s="1"/>
      <c r="K84" s="1"/>
      <c r="L84" s="1"/>
      <c r="M84" s="1"/>
      <c r="N84" s="1"/>
      <c r="O84" s="1"/>
      <c r="P84" s="1"/>
    </row>
    <row r="85" spans="2:16" s="52" customFormat="1" x14ac:dyDescent="0.25">
      <c r="B85" s="64"/>
      <c r="C85" s="64"/>
      <c r="E85" s="64"/>
      <c r="F85" s="57"/>
      <c r="H85" s="57"/>
      <c r="I85" s="57"/>
      <c r="J85" s="57"/>
      <c r="K85" s="57"/>
      <c r="L85" s="57"/>
      <c r="M85" s="57"/>
      <c r="N85" s="57"/>
      <c r="O85" s="57"/>
      <c r="P85" s="57"/>
    </row>
    <row r="86" spans="2:16" s="52" customFormat="1" x14ac:dyDescent="0.25">
      <c r="F86" s="59"/>
      <c r="H86" s="58"/>
      <c r="I86" s="58"/>
      <c r="J86" s="58"/>
      <c r="K86" s="58"/>
      <c r="L86" s="58"/>
      <c r="M86" s="58"/>
      <c r="N86" s="58"/>
      <c r="O86" s="60"/>
      <c r="P86" s="60"/>
    </row>
    <row r="87" spans="2:16" s="52" customFormat="1" x14ac:dyDescent="0.25">
      <c r="F87" s="59"/>
      <c r="H87" s="58"/>
      <c r="I87" s="58"/>
      <c r="J87" s="58"/>
      <c r="K87" s="58"/>
      <c r="L87" s="58"/>
      <c r="M87" s="58"/>
      <c r="N87" s="58"/>
      <c r="O87" s="60"/>
      <c r="P87" s="60"/>
    </row>
    <row r="88" spans="2:16" s="52" customFormat="1" x14ac:dyDescent="0.25">
      <c r="F88" s="59"/>
      <c r="H88" s="58"/>
      <c r="I88" s="58"/>
      <c r="J88" s="58"/>
      <c r="K88" s="58"/>
      <c r="L88" s="58"/>
      <c r="M88" s="58"/>
      <c r="N88" s="58"/>
      <c r="O88" s="60"/>
      <c r="P88" s="60"/>
    </row>
    <row r="89" spans="2:16" s="52" customFormat="1" x14ac:dyDescent="0.25">
      <c r="F89" s="59"/>
      <c r="H89" s="58"/>
      <c r="I89" s="58"/>
      <c r="J89" s="58"/>
      <c r="K89" s="58"/>
      <c r="L89" s="58"/>
      <c r="M89" s="58"/>
      <c r="N89" s="58"/>
      <c r="O89" s="60"/>
      <c r="P89" s="60"/>
    </row>
    <row r="90" spans="2:16" s="52" customFormat="1" x14ac:dyDescent="0.25">
      <c r="F90" s="59"/>
      <c r="H90" s="58"/>
      <c r="I90" s="58"/>
      <c r="J90" s="58"/>
      <c r="K90" s="58"/>
      <c r="L90" s="58"/>
      <c r="M90" s="58"/>
      <c r="N90" s="58"/>
      <c r="O90" s="60"/>
      <c r="P90" s="60"/>
    </row>
    <row r="91" spans="2:16" s="52" customFormat="1" x14ac:dyDescent="0.25">
      <c r="F91" s="59"/>
      <c r="H91" s="58"/>
      <c r="I91" s="58"/>
      <c r="J91" s="58"/>
      <c r="K91" s="58"/>
      <c r="L91" s="58"/>
      <c r="M91" s="58"/>
      <c r="N91" s="58"/>
      <c r="O91" s="60"/>
      <c r="P91" s="60"/>
    </row>
    <row r="96" spans="2:16" x14ac:dyDescent="0.25">
      <c r="B96" s="52"/>
      <c r="E96" s="52"/>
    </row>
  </sheetData>
  <sheetProtection sheet="1" selectLockedCells="1" selectUnlockedCells="1"/>
  <mergeCells count="7">
    <mergeCell ref="B6:P6"/>
    <mergeCell ref="B16:P16"/>
    <mergeCell ref="C36:E36"/>
    <mergeCell ref="C8:D8"/>
    <mergeCell ref="F8:G8"/>
    <mergeCell ref="I8:L8"/>
    <mergeCell ref="N8:O8"/>
  </mergeCells>
  <conditionalFormatting sqref="B6 B7:C7 E7:F7 H7:P7">
    <cfRule type="containsText" dxfId="11" priority="2" operator="containsText" text="KO">
      <formula>NOT(ISERROR(SEARCH("KO",B6)))</formula>
    </cfRule>
  </conditionalFormatting>
  <conditionalFormatting sqref="B16:B17">
    <cfRule type="containsText" dxfId="10" priority="1" operator="containsText" text="KO">
      <formula>NOT(ISERROR(SEARCH("KO",B16)))</formula>
    </cfRule>
  </conditionalFormatting>
  <conditionalFormatting sqref="P44">
    <cfRule type="cellIs" dxfId="9" priority="4" operator="lessThan">
      <formula>0</formula>
    </cfRule>
  </conditionalFormatting>
  <conditionalFormatting sqref="P68">
    <cfRule type="cellIs" dxfId="8" priority="3" operator="lessThan">
      <formula>0</formula>
    </cfRule>
  </conditionalFormatting>
  <pageMargins left="0.7" right="0.7" top="0.75" bottom="0.75" header="0.3" footer="0.3"/>
  <pageSetup paperSize="9" orientation="portrait" r:id="rId1"/>
  <headerFooter>
    <oddFooter>&amp;C_x000D_&amp;1#&amp;"Arial"&amp;9&amp;K737373 Interno – Internal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D3A5E126-4486-4172-BF26-BEA15BD5DB99}">
          <x14:formula1>
            <xm:f>Input!$H$2:$H$4</xm:f>
          </x14:formula1>
          <xm:sqref>J43:L43</xm:sqref>
        </x14:dataValidation>
        <x14:dataValidation type="list" allowBlank="1" showInputMessage="1" showErrorMessage="1" xr:uid="{967F017C-6C60-49EC-885A-2316DA2021C9}">
          <x14:formula1>
            <xm:f>Input!$J$2:$J$3</xm:f>
          </x14:formula1>
          <xm:sqref>N46 N70</xm:sqref>
        </x14:dataValidation>
        <x14:dataValidation type="list" allowBlank="1" showInputMessage="1" showErrorMessage="1" xr:uid="{7A759D37-87BB-48E1-AAA9-C44EE40F874A}">
          <x14:formula1>
            <xm:f>Input!$E$2:$E$4</xm:f>
          </x14:formula1>
          <xm:sqref>P69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3E64B-6547-4076-9845-35230441B317}">
  <sheetPr>
    <tabColor theme="7" tint="0.39997558519241921"/>
  </sheetPr>
  <dimension ref="B5:V96"/>
  <sheetViews>
    <sheetView zoomScale="85" zoomScaleNormal="85" workbookViewId="0">
      <selection activeCell="N20" sqref="N20"/>
    </sheetView>
  </sheetViews>
  <sheetFormatPr defaultColWidth="8.7109375" defaultRowHeight="15" x14ac:dyDescent="0.25"/>
  <cols>
    <col min="1" max="1" width="1.42578125" style="11" customWidth="1"/>
    <col min="2" max="2" width="15.140625" style="11" customWidth="1"/>
    <col min="3" max="3" width="21.7109375" style="11" customWidth="1"/>
    <col min="4" max="4" width="9.28515625" style="11" customWidth="1"/>
    <col min="5" max="5" width="16.140625" style="11" customWidth="1"/>
    <col min="6" max="6" width="16.42578125" style="11" customWidth="1"/>
    <col min="7" max="7" width="83" style="11" bestFit="1" customWidth="1"/>
    <col min="8" max="8" width="16.140625" style="11" customWidth="1"/>
    <col min="9" max="9" width="20.5703125" style="11" customWidth="1"/>
    <col min="10" max="10" width="17.140625" style="11" customWidth="1"/>
    <col min="11" max="11" width="18.7109375" style="11" customWidth="1"/>
    <col min="12" max="12" width="16.140625" style="11" customWidth="1"/>
    <col min="13" max="13" width="18.5703125" style="11" bestFit="1" customWidth="1"/>
    <col min="14" max="14" width="21.85546875" style="11" customWidth="1"/>
    <col min="15" max="15" width="16.140625" style="11" customWidth="1"/>
    <col min="16" max="16" width="16.85546875" style="11" bestFit="1" customWidth="1"/>
    <col min="17" max="17" width="21.5703125" style="65" bestFit="1" customWidth="1"/>
    <col min="18" max="18" width="18.140625" style="65" bestFit="1" customWidth="1"/>
    <col min="19" max="21" width="8.7109375" style="65"/>
    <col min="22" max="16384" width="8.7109375" style="11"/>
  </cols>
  <sheetData>
    <row r="5" spans="2:21" ht="9.9499999999999993" customHeight="1" thickBot="1" x14ac:dyDescent="0.3"/>
    <row r="6" spans="2:21" ht="27.6" customHeight="1" thickBot="1" x14ac:dyDescent="0.3">
      <c r="B6" s="126" t="s">
        <v>50</v>
      </c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8"/>
    </row>
    <row r="7" spans="2:21" ht="8.1" customHeight="1" thickBot="1" x14ac:dyDescent="0.3">
      <c r="B7" s="12"/>
      <c r="C7" s="12"/>
      <c r="E7" s="12"/>
      <c r="F7" s="12"/>
      <c r="H7" s="12"/>
      <c r="I7" s="12"/>
      <c r="J7" s="12"/>
      <c r="K7" s="12"/>
      <c r="L7" s="12"/>
      <c r="M7" s="12"/>
      <c r="N7" s="12"/>
      <c r="O7" s="12"/>
      <c r="P7" s="12"/>
    </row>
    <row r="8" spans="2:21" ht="16.5" thickBot="1" x14ac:dyDescent="0.3">
      <c r="C8" s="131" t="s">
        <v>13</v>
      </c>
      <c r="D8" s="132"/>
      <c r="E8" s="13"/>
      <c r="F8" s="131" t="s">
        <v>14</v>
      </c>
      <c r="G8" s="132"/>
      <c r="I8" s="131" t="s">
        <v>15</v>
      </c>
      <c r="J8" s="133"/>
      <c r="K8" s="133"/>
      <c r="L8" s="132"/>
      <c r="M8" s="14"/>
      <c r="N8" s="131" t="s">
        <v>16</v>
      </c>
      <c r="O8" s="132"/>
      <c r="P8" s="15"/>
      <c r="Q8" s="10"/>
      <c r="R8" s="66"/>
      <c r="S8" s="10"/>
      <c r="T8" s="66"/>
      <c r="U8" s="67"/>
    </row>
    <row r="9" spans="2:21" ht="27.6" customHeight="1" x14ac:dyDescent="0.25">
      <c r="C9" s="16" t="s">
        <v>17</v>
      </c>
      <c r="D9" s="17">
        <f>Sintesi!C12</f>
        <v>0</v>
      </c>
      <c r="F9" s="16" t="s">
        <v>18</v>
      </c>
      <c r="G9" s="18">
        <f>+Sintesi!C11</f>
        <v>0</v>
      </c>
      <c r="I9" s="19" t="s">
        <v>19</v>
      </c>
      <c r="J9" s="20" t="e">
        <f>+L9-J11</f>
        <v>#N/A</v>
      </c>
      <c r="K9" s="21" t="s">
        <v>20</v>
      </c>
      <c r="L9" s="22">
        <f>+Sintesi!C7</f>
        <v>0</v>
      </c>
      <c r="M9" s="23"/>
      <c r="N9" s="24" t="s">
        <v>21</v>
      </c>
      <c r="O9" s="7">
        <v>300000</v>
      </c>
      <c r="P9" s="15"/>
      <c r="Q9" s="67"/>
      <c r="R9" s="66"/>
      <c r="S9" s="67"/>
    </row>
    <row r="10" spans="2:21" ht="22.5" customHeight="1" thickBot="1" x14ac:dyDescent="0.3">
      <c r="C10" s="25" t="s">
        <v>22</v>
      </c>
      <c r="D10" s="26">
        <f>+D9*L10</f>
        <v>0</v>
      </c>
      <c r="F10" s="27" t="s">
        <v>23</v>
      </c>
      <c r="G10" s="28" t="e">
        <f>VLOOKUP(Sintesi!C11,Input!M2:N10,2,FALSE)</f>
        <v>#N/A</v>
      </c>
      <c r="I10" s="25" t="s">
        <v>24</v>
      </c>
      <c r="J10" s="29" t="e">
        <f>IF(G10="IM",SUM(N19:N34)-SUM(N21:N22),SUM(N19:N34))*((1+$D$11)^(-1))</f>
        <v>#N/A</v>
      </c>
      <c r="K10" s="9" t="s">
        <v>25</v>
      </c>
      <c r="L10" s="30">
        <f>+Sintesi!C13</f>
        <v>0</v>
      </c>
      <c r="M10" s="31"/>
      <c r="N10" s="32" t="s">
        <v>26</v>
      </c>
      <c r="O10" s="8" t="e">
        <f>+O9-J10-J11</f>
        <v>#N/A</v>
      </c>
      <c r="P10" s="15"/>
      <c r="Q10" s="67"/>
      <c r="R10" s="66"/>
      <c r="S10" s="67"/>
      <c r="T10" s="66"/>
      <c r="U10" s="67"/>
    </row>
    <row r="11" spans="2:21" ht="27" customHeight="1" thickBot="1" x14ac:dyDescent="0.3">
      <c r="C11" s="27" t="s">
        <v>27</v>
      </c>
      <c r="D11" s="33">
        <f>D9+VLOOKUP(S21,Input!A1:B5,2,0)/100</f>
        <v>1.2E-2</v>
      </c>
      <c r="F11" s="34"/>
      <c r="G11" s="35"/>
      <c r="H11" s="36"/>
      <c r="I11" s="25" t="s">
        <v>52</v>
      </c>
      <c r="J11" s="29" t="e">
        <f>IF(J13="No",0,Sintesi!C10)</f>
        <v>#N/A</v>
      </c>
      <c r="K11" s="9" t="s">
        <v>28</v>
      </c>
      <c r="L11" s="6" t="e">
        <f>IF(J13="No",0,Sintesi!C9)</f>
        <v>#N/A</v>
      </c>
      <c r="M11" s="5"/>
      <c r="N11" s="37" t="s">
        <v>29</v>
      </c>
      <c r="O11" s="38" t="str">
        <f>+Input!E3</f>
        <v>3; 4; 5</v>
      </c>
      <c r="P11" s="15"/>
      <c r="Q11" s="67"/>
      <c r="R11" s="66"/>
      <c r="S11" s="67"/>
    </row>
    <row r="12" spans="2:21" ht="27" customHeight="1" thickBot="1" x14ac:dyDescent="0.3">
      <c r="C12" s="83"/>
      <c r="D12" s="84"/>
      <c r="F12" s="85"/>
      <c r="G12" s="35"/>
      <c r="M12" s="5"/>
      <c r="N12" s="86"/>
      <c r="O12" s="87"/>
      <c r="P12" s="15"/>
      <c r="Q12" s="67"/>
      <c r="R12" s="66"/>
      <c r="S12" s="67"/>
    </row>
    <row r="13" spans="2:21" ht="20.45" customHeight="1" thickBot="1" x14ac:dyDescent="0.3">
      <c r="I13" s="93" t="s">
        <v>30</v>
      </c>
      <c r="J13" s="94" t="e">
        <f>VLOOKUP(Sintesi!C8,Input!J2:K3,2,FALSE)</f>
        <v>#N/A</v>
      </c>
      <c r="M13" s="39"/>
      <c r="O13" s="40"/>
    </row>
    <row r="14" spans="2:21" ht="8.4499999999999993" customHeight="1" x14ac:dyDescent="0.25">
      <c r="H14" s="41"/>
      <c r="J14" s="40"/>
      <c r="K14" s="40"/>
      <c r="L14" s="40"/>
      <c r="N14" s="40"/>
    </row>
    <row r="15" spans="2:21" ht="15.75" thickBot="1" x14ac:dyDescent="0.3">
      <c r="H15" s="41"/>
      <c r="J15" s="40"/>
      <c r="K15" s="40"/>
      <c r="L15" s="40"/>
      <c r="N15" s="40"/>
    </row>
    <row r="16" spans="2:21" ht="27.6" customHeight="1" thickBot="1" x14ac:dyDescent="0.3">
      <c r="B16" s="126" t="s">
        <v>31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8"/>
    </row>
    <row r="17" spans="2:22" ht="9.6" customHeight="1" thickBot="1" x14ac:dyDescent="0.3"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2"/>
      <c r="P17" s="42"/>
    </row>
    <row r="18" spans="2:22" s="44" customFormat="1" ht="40.5" customHeight="1" x14ac:dyDescent="0.25">
      <c r="C18" s="45" t="s">
        <v>32</v>
      </c>
      <c r="D18" s="45" t="s">
        <v>33</v>
      </c>
      <c r="E18" s="45" t="s">
        <v>34</v>
      </c>
      <c r="F18" s="45" t="s">
        <v>35</v>
      </c>
      <c r="G18" s="45" t="s">
        <v>36</v>
      </c>
      <c r="H18" s="46" t="s">
        <v>37</v>
      </c>
      <c r="I18" s="46" t="s">
        <v>38</v>
      </c>
      <c r="J18" s="46" t="s">
        <v>39</v>
      </c>
      <c r="K18" s="46" t="s">
        <v>40</v>
      </c>
      <c r="L18" s="46" t="s">
        <v>41</v>
      </c>
      <c r="M18" s="45" t="s">
        <v>42</v>
      </c>
      <c r="N18" s="47" t="s">
        <v>43</v>
      </c>
      <c r="Q18" s="68"/>
      <c r="R18" s="68"/>
      <c r="S18" s="68"/>
      <c r="T18" s="69"/>
      <c r="U18" s="69"/>
    </row>
    <row r="19" spans="2:22" x14ac:dyDescent="0.25">
      <c r="C19" s="48">
        <v>1</v>
      </c>
      <c r="D19" s="49" t="e">
        <f t="shared" ref="D19:D30" si="0">IF(E19="Preamm",0,D18+1)</f>
        <v>#N/A</v>
      </c>
      <c r="E19" s="49" t="e">
        <f>IF(C19&lt;=$Q$20,(IF(C19&lt;=$Q$21,"Preamm","Amm")),"-")</f>
        <v>#N/A</v>
      </c>
      <c r="F19" s="50" t="e">
        <f t="shared" ref="F19:F26" si="1">-IF(E19="","",IF(E19="Preamm",0,(PMT($D$9,$Q$19,$J$9,0,0))))</f>
        <v>#N/A</v>
      </c>
      <c r="G19" s="50" t="e">
        <f t="shared" ref="G19:G30" si="2">IF(F19=0,0,$J$9/$Q$19)</f>
        <v>#N/A</v>
      </c>
      <c r="H19" s="50" t="e">
        <f t="shared" ref="H19:H30" si="3">IF(E19="","",IF(D19=0,($J$9*($D$10/2)),-IPMT($D$10/2,D19,$Q$19,$J$9,0,0)))</f>
        <v>#N/A</v>
      </c>
      <c r="I19" s="50" t="e">
        <f t="shared" ref="I19:I30" si="4">IF(E19="","",IF(D19=0,($J$9*($D$9/2)),-IPMT($D$9/2,D19,$Q$19,$J$9,0,0)))</f>
        <v>#N/A</v>
      </c>
      <c r="J19" s="50" t="e">
        <f t="shared" ref="J19:J30" si="5">IF(E19="","",IF(D19=0,($J$9*($D$11/2)),-IPMT($D$11/2,D19,$Q$19,$J$9,0,0)))</f>
        <v>#N/A</v>
      </c>
      <c r="K19" s="50" t="e">
        <f>IF(G19=0,0,G19)</f>
        <v>#N/A</v>
      </c>
      <c r="L19" s="89" t="e">
        <f>$J$9-K19</f>
        <v>#N/A</v>
      </c>
      <c r="M19" s="50" t="e">
        <f>IF(H19="","",J19-H19)</f>
        <v>#N/A</v>
      </c>
      <c r="N19" s="51" t="e">
        <f>IF(M19="","",M19/((1+$D$11)^(C19/2)))</f>
        <v>#N/A</v>
      </c>
      <c r="P19" s="66" t="s">
        <v>44</v>
      </c>
      <c r="Q19" s="88" t="e">
        <f>+Q20-Q21</f>
        <v>#N/A</v>
      </c>
      <c r="R19" s="66"/>
      <c r="S19" s="67"/>
      <c r="V19" s="65"/>
    </row>
    <row r="20" spans="2:22" x14ac:dyDescent="0.25">
      <c r="C20" s="48">
        <v>2</v>
      </c>
      <c r="D20" s="49" t="e">
        <f t="shared" si="0"/>
        <v>#N/A</v>
      </c>
      <c r="E20" s="49" t="e">
        <f t="shared" ref="E20:E30" si="6">IF(C20&lt;=$Q$20,(IF(C20&lt;=$Q$21,"Preamm","Amm")),"")</f>
        <v>#N/A</v>
      </c>
      <c r="F20" s="50" t="e">
        <f t="shared" si="1"/>
        <v>#N/A</v>
      </c>
      <c r="G20" s="50" t="e">
        <f t="shared" si="2"/>
        <v>#N/A</v>
      </c>
      <c r="H20" s="50" t="e">
        <f t="shared" si="3"/>
        <v>#N/A</v>
      </c>
      <c r="I20" s="50" t="e">
        <f t="shared" si="4"/>
        <v>#N/A</v>
      </c>
      <c r="J20" s="50" t="e">
        <f t="shared" si="5"/>
        <v>#N/A</v>
      </c>
      <c r="K20" s="50" t="e">
        <f t="shared" ref="K20:K30" si="7">+K19+G20</f>
        <v>#N/A</v>
      </c>
      <c r="L20" s="50" t="e">
        <f t="shared" ref="L20:L30" si="8">$J$9-K20</f>
        <v>#N/A</v>
      </c>
      <c r="M20" s="50" t="e">
        <f t="shared" ref="M20:M30" si="9">IF(H20="","",J20-H20)</f>
        <v>#N/A</v>
      </c>
      <c r="N20" s="51" t="e">
        <f>IF(M20="","",M20/((1+$D$11)^(C20/2)))</f>
        <v>#N/A</v>
      </c>
      <c r="P20" s="90" t="s">
        <v>45</v>
      </c>
      <c r="Q20" s="91" t="e">
        <f>IF(Sintesi!C14="NO",VLOOKUP(G9,Input!$M$2:$O$10,3,0),VLOOKUP(G9,Input!$M$2:$Q$10,5,0))</f>
        <v>#N/A</v>
      </c>
      <c r="R20" s="66" t="s">
        <v>46</v>
      </c>
      <c r="S20" s="67">
        <v>360</v>
      </c>
      <c r="V20" s="65"/>
    </row>
    <row r="21" spans="2:22" x14ac:dyDescent="0.25">
      <c r="C21" s="48">
        <v>3</v>
      </c>
      <c r="D21" s="49" t="e">
        <f t="shared" si="0"/>
        <v>#N/A</v>
      </c>
      <c r="E21" s="49" t="e">
        <f t="shared" si="6"/>
        <v>#N/A</v>
      </c>
      <c r="F21" s="50" t="e">
        <f t="shared" si="1"/>
        <v>#N/A</v>
      </c>
      <c r="G21" s="50" t="e">
        <f t="shared" si="2"/>
        <v>#N/A</v>
      </c>
      <c r="H21" s="50" t="e">
        <f t="shared" si="3"/>
        <v>#N/A</v>
      </c>
      <c r="I21" s="50" t="e">
        <f t="shared" si="4"/>
        <v>#N/A</v>
      </c>
      <c r="J21" s="50" t="e">
        <f t="shared" si="5"/>
        <v>#N/A</v>
      </c>
      <c r="K21" s="50" t="e">
        <f t="shared" si="7"/>
        <v>#N/A</v>
      </c>
      <c r="L21" s="50" t="e">
        <f t="shared" si="8"/>
        <v>#N/A</v>
      </c>
      <c r="M21" s="50" t="e">
        <f t="shared" si="9"/>
        <v>#N/A</v>
      </c>
      <c r="N21" s="51" t="e">
        <f t="shared" ref="N21:N34" si="10">IF(M21="","",M21/((1+$D$11)^(C21/2)))</f>
        <v>#N/A</v>
      </c>
      <c r="P21" s="66" t="s">
        <v>47</v>
      </c>
      <c r="Q21" s="88" t="e">
        <f>VLOOKUP(G9,Input!$M$2:$P$10,4,0)</f>
        <v>#N/A</v>
      </c>
      <c r="R21" s="66" t="s">
        <v>48</v>
      </c>
      <c r="S21" s="67">
        <f>VLOOKUP(O11,Input!$E$2:$F$4,2,0)</f>
        <v>2</v>
      </c>
      <c r="V21" s="65"/>
    </row>
    <row r="22" spans="2:22" x14ac:dyDescent="0.25">
      <c r="C22" s="48">
        <v>4</v>
      </c>
      <c r="D22" s="49" t="e">
        <f t="shared" si="0"/>
        <v>#N/A</v>
      </c>
      <c r="E22" s="49" t="e">
        <f t="shared" si="6"/>
        <v>#N/A</v>
      </c>
      <c r="F22" s="50" t="e">
        <f t="shared" si="1"/>
        <v>#N/A</v>
      </c>
      <c r="G22" s="50" t="e">
        <f t="shared" si="2"/>
        <v>#N/A</v>
      </c>
      <c r="H22" s="50" t="e">
        <f t="shared" si="3"/>
        <v>#N/A</v>
      </c>
      <c r="I22" s="50" t="e">
        <f t="shared" si="4"/>
        <v>#N/A</v>
      </c>
      <c r="J22" s="50" t="e">
        <f t="shared" si="5"/>
        <v>#N/A</v>
      </c>
      <c r="K22" s="50" t="e">
        <f t="shared" si="7"/>
        <v>#N/A</v>
      </c>
      <c r="L22" s="50" t="e">
        <f t="shared" si="8"/>
        <v>#N/A</v>
      </c>
      <c r="M22" s="50" t="e">
        <f t="shared" si="9"/>
        <v>#N/A</v>
      </c>
      <c r="N22" s="51" t="e">
        <f t="shared" si="10"/>
        <v>#N/A</v>
      </c>
      <c r="V22" s="65"/>
    </row>
    <row r="23" spans="2:22" x14ac:dyDescent="0.25">
      <c r="C23" s="48">
        <v>5</v>
      </c>
      <c r="D23" s="49" t="e">
        <f t="shared" si="0"/>
        <v>#N/A</v>
      </c>
      <c r="E23" s="49" t="e">
        <f t="shared" si="6"/>
        <v>#N/A</v>
      </c>
      <c r="F23" s="50" t="e">
        <f t="shared" si="1"/>
        <v>#N/A</v>
      </c>
      <c r="G23" s="50" t="e">
        <f t="shared" si="2"/>
        <v>#N/A</v>
      </c>
      <c r="H23" s="50" t="e">
        <f t="shared" si="3"/>
        <v>#N/A</v>
      </c>
      <c r="I23" s="50" t="e">
        <f t="shared" si="4"/>
        <v>#N/A</v>
      </c>
      <c r="J23" s="50" t="e">
        <f t="shared" si="5"/>
        <v>#N/A</v>
      </c>
      <c r="K23" s="50" t="e">
        <f t="shared" si="7"/>
        <v>#N/A</v>
      </c>
      <c r="L23" s="50" t="e">
        <f t="shared" si="8"/>
        <v>#N/A</v>
      </c>
      <c r="M23" s="50" t="e">
        <f t="shared" si="9"/>
        <v>#N/A</v>
      </c>
      <c r="N23" s="51" t="e">
        <f t="shared" si="10"/>
        <v>#N/A</v>
      </c>
    </row>
    <row r="24" spans="2:22" x14ac:dyDescent="0.25">
      <c r="C24" s="48">
        <v>6</v>
      </c>
      <c r="D24" s="49" t="e">
        <f t="shared" si="0"/>
        <v>#N/A</v>
      </c>
      <c r="E24" s="49" t="e">
        <f t="shared" si="6"/>
        <v>#N/A</v>
      </c>
      <c r="F24" s="50" t="e">
        <f t="shared" si="1"/>
        <v>#N/A</v>
      </c>
      <c r="G24" s="50" t="e">
        <f t="shared" si="2"/>
        <v>#N/A</v>
      </c>
      <c r="H24" s="50" t="e">
        <f t="shared" si="3"/>
        <v>#N/A</v>
      </c>
      <c r="I24" s="50" t="e">
        <f t="shared" si="4"/>
        <v>#N/A</v>
      </c>
      <c r="J24" s="50" t="e">
        <f t="shared" si="5"/>
        <v>#N/A</v>
      </c>
      <c r="K24" s="50" t="e">
        <f t="shared" si="7"/>
        <v>#N/A</v>
      </c>
      <c r="L24" s="50" t="e">
        <f t="shared" si="8"/>
        <v>#N/A</v>
      </c>
      <c r="M24" s="50" t="e">
        <f t="shared" si="9"/>
        <v>#N/A</v>
      </c>
      <c r="N24" s="51" t="e">
        <f t="shared" si="10"/>
        <v>#N/A</v>
      </c>
    </row>
    <row r="25" spans="2:22" x14ac:dyDescent="0.25">
      <c r="C25" s="48">
        <v>7</v>
      </c>
      <c r="D25" s="49" t="e">
        <f t="shared" si="0"/>
        <v>#N/A</v>
      </c>
      <c r="E25" s="49" t="e">
        <f t="shared" si="6"/>
        <v>#N/A</v>
      </c>
      <c r="F25" s="50" t="e">
        <f t="shared" si="1"/>
        <v>#N/A</v>
      </c>
      <c r="G25" s="50" t="e">
        <f t="shared" si="2"/>
        <v>#N/A</v>
      </c>
      <c r="H25" s="50" t="e">
        <f t="shared" si="3"/>
        <v>#N/A</v>
      </c>
      <c r="I25" s="50" t="e">
        <f t="shared" si="4"/>
        <v>#N/A</v>
      </c>
      <c r="J25" s="50" t="e">
        <f t="shared" si="5"/>
        <v>#N/A</v>
      </c>
      <c r="K25" s="50" t="e">
        <f t="shared" si="7"/>
        <v>#N/A</v>
      </c>
      <c r="L25" s="50" t="e">
        <f t="shared" si="8"/>
        <v>#N/A</v>
      </c>
      <c r="M25" s="50" t="e">
        <f t="shared" si="9"/>
        <v>#N/A</v>
      </c>
      <c r="N25" s="51" t="e">
        <f t="shared" si="10"/>
        <v>#N/A</v>
      </c>
    </row>
    <row r="26" spans="2:22" x14ac:dyDescent="0.25">
      <c r="C26" s="48">
        <v>8</v>
      </c>
      <c r="D26" s="49" t="e">
        <f t="shared" si="0"/>
        <v>#N/A</v>
      </c>
      <c r="E26" s="49" t="e">
        <f t="shared" si="6"/>
        <v>#N/A</v>
      </c>
      <c r="F26" s="50" t="e">
        <f t="shared" si="1"/>
        <v>#N/A</v>
      </c>
      <c r="G26" s="50" t="e">
        <f t="shared" si="2"/>
        <v>#N/A</v>
      </c>
      <c r="H26" s="50" t="e">
        <f t="shared" si="3"/>
        <v>#N/A</v>
      </c>
      <c r="I26" s="50" t="e">
        <f t="shared" si="4"/>
        <v>#N/A</v>
      </c>
      <c r="J26" s="50" t="e">
        <f t="shared" si="5"/>
        <v>#N/A</v>
      </c>
      <c r="K26" s="50" t="e">
        <f t="shared" si="7"/>
        <v>#N/A</v>
      </c>
      <c r="L26" s="50" t="e">
        <f t="shared" si="8"/>
        <v>#N/A</v>
      </c>
      <c r="M26" s="50" t="e">
        <f t="shared" si="9"/>
        <v>#N/A</v>
      </c>
      <c r="N26" s="51" t="e">
        <f t="shared" si="10"/>
        <v>#N/A</v>
      </c>
    </row>
    <row r="27" spans="2:22" x14ac:dyDescent="0.25">
      <c r="C27" s="48">
        <v>9</v>
      </c>
      <c r="D27" s="49" t="e">
        <f t="shared" si="0"/>
        <v>#N/A</v>
      </c>
      <c r="E27" s="49" t="e">
        <f t="shared" si="6"/>
        <v>#N/A</v>
      </c>
      <c r="F27" s="50" t="e">
        <f>-IF(E27="",0,IF(E27="Preamm",0,(PMT($D$9,$Q$19,$J$9,0,0))))</f>
        <v>#N/A</v>
      </c>
      <c r="G27" s="50" t="e">
        <f t="shared" si="2"/>
        <v>#N/A</v>
      </c>
      <c r="H27" s="50" t="e">
        <f t="shared" si="3"/>
        <v>#N/A</v>
      </c>
      <c r="I27" s="50" t="e">
        <f t="shared" si="4"/>
        <v>#N/A</v>
      </c>
      <c r="J27" s="50" t="e">
        <f t="shared" si="5"/>
        <v>#N/A</v>
      </c>
      <c r="K27" s="50" t="e">
        <f t="shared" si="7"/>
        <v>#N/A</v>
      </c>
      <c r="L27" s="50" t="e">
        <f t="shared" si="8"/>
        <v>#N/A</v>
      </c>
      <c r="M27" s="50" t="e">
        <f t="shared" si="9"/>
        <v>#N/A</v>
      </c>
      <c r="N27" s="51" t="e">
        <f t="shared" si="10"/>
        <v>#N/A</v>
      </c>
    </row>
    <row r="28" spans="2:22" x14ac:dyDescent="0.25">
      <c r="C28" s="48">
        <v>10</v>
      </c>
      <c r="D28" s="49" t="e">
        <f t="shared" si="0"/>
        <v>#N/A</v>
      </c>
      <c r="E28" s="49" t="e">
        <f t="shared" si="6"/>
        <v>#N/A</v>
      </c>
      <c r="F28" s="50" t="e">
        <f>-IF(E28="",0,IF(E28="Preamm",0,(PMT($D$9,$Q$19,$J$9,0,0))))</f>
        <v>#N/A</v>
      </c>
      <c r="G28" s="50" t="e">
        <f t="shared" si="2"/>
        <v>#N/A</v>
      </c>
      <c r="H28" s="50" t="e">
        <f t="shared" si="3"/>
        <v>#N/A</v>
      </c>
      <c r="I28" s="50" t="e">
        <f t="shared" si="4"/>
        <v>#N/A</v>
      </c>
      <c r="J28" s="50" t="e">
        <f t="shared" si="5"/>
        <v>#N/A</v>
      </c>
      <c r="K28" s="50" t="e">
        <f t="shared" si="7"/>
        <v>#N/A</v>
      </c>
      <c r="L28" s="50" t="e">
        <f t="shared" si="8"/>
        <v>#N/A</v>
      </c>
      <c r="M28" s="50" t="e">
        <f t="shared" si="9"/>
        <v>#N/A</v>
      </c>
      <c r="N28" s="51" t="e">
        <f t="shared" si="10"/>
        <v>#N/A</v>
      </c>
    </row>
    <row r="29" spans="2:22" x14ac:dyDescent="0.25">
      <c r="C29" s="48">
        <v>11</v>
      </c>
      <c r="D29" s="49" t="e">
        <f t="shared" si="0"/>
        <v>#N/A</v>
      </c>
      <c r="E29" s="49" t="e">
        <f t="shared" si="6"/>
        <v>#N/A</v>
      </c>
      <c r="F29" s="50" t="e">
        <f>-IF(E29="",0,IF(E29="Preamm",0,(PMT($D$9,$Q$19,$J$9,0,0))))</f>
        <v>#N/A</v>
      </c>
      <c r="G29" s="50" t="e">
        <f t="shared" si="2"/>
        <v>#N/A</v>
      </c>
      <c r="H29" s="50" t="e">
        <f t="shared" si="3"/>
        <v>#N/A</v>
      </c>
      <c r="I29" s="50" t="e">
        <f t="shared" si="4"/>
        <v>#N/A</v>
      </c>
      <c r="J29" s="50" t="e">
        <f t="shared" si="5"/>
        <v>#N/A</v>
      </c>
      <c r="K29" s="50" t="e">
        <f t="shared" si="7"/>
        <v>#N/A</v>
      </c>
      <c r="L29" s="50" t="e">
        <f t="shared" si="8"/>
        <v>#N/A</v>
      </c>
      <c r="M29" s="50" t="e">
        <f t="shared" si="9"/>
        <v>#N/A</v>
      </c>
      <c r="N29" s="51" t="e">
        <f t="shared" si="10"/>
        <v>#N/A</v>
      </c>
    </row>
    <row r="30" spans="2:22" x14ac:dyDescent="0.25">
      <c r="C30" s="48">
        <v>12</v>
      </c>
      <c r="D30" s="49" t="e">
        <f t="shared" si="0"/>
        <v>#N/A</v>
      </c>
      <c r="E30" s="49" t="e">
        <f t="shared" si="6"/>
        <v>#N/A</v>
      </c>
      <c r="F30" s="50" t="e">
        <f>-IF(E30="",0,IF(E30="Preamm",0,(PMT($D$9,$Q$19,$J$9,0,0))))</f>
        <v>#N/A</v>
      </c>
      <c r="G30" s="50" t="e">
        <f t="shared" si="2"/>
        <v>#N/A</v>
      </c>
      <c r="H30" s="50" t="e">
        <f t="shared" si="3"/>
        <v>#N/A</v>
      </c>
      <c r="I30" s="50" t="e">
        <f t="shared" si="4"/>
        <v>#N/A</v>
      </c>
      <c r="J30" s="50" t="e">
        <f t="shared" si="5"/>
        <v>#N/A</v>
      </c>
      <c r="K30" s="50" t="e">
        <f t="shared" si="7"/>
        <v>#N/A</v>
      </c>
      <c r="L30" s="50" t="e">
        <f t="shared" si="8"/>
        <v>#N/A</v>
      </c>
      <c r="M30" s="50" t="e">
        <f t="shared" si="9"/>
        <v>#N/A</v>
      </c>
      <c r="N30" s="51" t="e">
        <f t="shared" si="10"/>
        <v>#N/A</v>
      </c>
    </row>
    <row r="31" spans="2:22" x14ac:dyDescent="0.25">
      <c r="C31" s="48">
        <v>13</v>
      </c>
      <c r="D31" s="49" t="e">
        <f t="shared" ref="D31:D34" si="11">IF(E31="Preamm",0,D30+1)</f>
        <v>#N/A</v>
      </c>
      <c r="E31" s="49" t="e">
        <f t="shared" ref="E31:E34" si="12">IF(C31&lt;=$Q$20,(IF(C31&lt;=$Q$21,"Preamm","Amm")),"")</f>
        <v>#N/A</v>
      </c>
      <c r="F31" s="50" t="e">
        <f t="shared" ref="F31:F34" si="13">-IF(E31="",0,IF(E31="Preamm",0,(PMT($D$9,$Q$19,$J$9,0,0))))</f>
        <v>#N/A</v>
      </c>
      <c r="G31" s="50" t="e">
        <f t="shared" ref="G31:G34" si="14">IF(F31=0,0,$J$9/$Q$19)</f>
        <v>#N/A</v>
      </c>
      <c r="H31" s="50" t="e">
        <f t="shared" ref="H31:H34" si="15">IF(E31="","",IF(D31=0,($J$9*($D$10/2)),-IPMT($D$10/2,D31,$Q$19,$J$9,0,0)))</f>
        <v>#N/A</v>
      </c>
      <c r="I31" s="50" t="e">
        <f t="shared" ref="I31:I34" si="16">IF(E31="","",IF(D31=0,($J$9*($D$9/2)),-IPMT($D$9/2,D31,$Q$19,$J$9,0,0)))</f>
        <v>#N/A</v>
      </c>
      <c r="J31" s="50" t="e">
        <f t="shared" ref="J31:J34" si="17">IF(E31="","",IF(D31=0,($J$9*($D$11/2)),-IPMT($D$11/2,D31,$Q$19,$J$9,0,0)))</f>
        <v>#N/A</v>
      </c>
      <c r="K31" s="50" t="e">
        <f t="shared" ref="K31:K34" si="18">+K30+G31</f>
        <v>#N/A</v>
      </c>
      <c r="L31" s="50" t="e">
        <f t="shared" ref="L31:L34" si="19">$J$9-K31</f>
        <v>#N/A</v>
      </c>
      <c r="M31" s="50" t="e">
        <f t="shared" ref="M31:M34" si="20">IF(H31="","",J31-H31)</f>
        <v>#N/A</v>
      </c>
      <c r="N31" s="51" t="e">
        <f t="shared" si="10"/>
        <v>#N/A</v>
      </c>
    </row>
    <row r="32" spans="2:22" x14ac:dyDescent="0.25">
      <c r="C32" s="48">
        <v>14</v>
      </c>
      <c r="D32" s="49" t="e">
        <f t="shared" si="11"/>
        <v>#N/A</v>
      </c>
      <c r="E32" s="49" t="e">
        <f t="shared" si="12"/>
        <v>#N/A</v>
      </c>
      <c r="F32" s="50" t="e">
        <f t="shared" si="13"/>
        <v>#N/A</v>
      </c>
      <c r="G32" s="50" t="e">
        <f t="shared" si="14"/>
        <v>#N/A</v>
      </c>
      <c r="H32" s="50" t="e">
        <f t="shared" si="15"/>
        <v>#N/A</v>
      </c>
      <c r="I32" s="50" t="e">
        <f t="shared" si="16"/>
        <v>#N/A</v>
      </c>
      <c r="J32" s="50" t="e">
        <f t="shared" si="17"/>
        <v>#N/A</v>
      </c>
      <c r="K32" s="50" t="e">
        <f t="shared" si="18"/>
        <v>#N/A</v>
      </c>
      <c r="L32" s="50" t="e">
        <f t="shared" si="19"/>
        <v>#N/A</v>
      </c>
      <c r="M32" s="50" t="e">
        <f t="shared" si="20"/>
        <v>#N/A</v>
      </c>
      <c r="N32" s="51" t="e">
        <f t="shared" si="10"/>
        <v>#N/A</v>
      </c>
    </row>
    <row r="33" spans="2:21" x14ac:dyDescent="0.25">
      <c r="C33" s="48">
        <v>15</v>
      </c>
      <c r="D33" s="49" t="e">
        <f t="shared" si="11"/>
        <v>#N/A</v>
      </c>
      <c r="E33" s="49" t="e">
        <f t="shared" si="12"/>
        <v>#N/A</v>
      </c>
      <c r="F33" s="50" t="e">
        <f t="shared" si="13"/>
        <v>#N/A</v>
      </c>
      <c r="G33" s="50" t="e">
        <f t="shared" si="14"/>
        <v>#N/A</v>
      </c>
      <c r="H33" s="50" t="e">
        <f t="shared" si="15"/>
        <v>#N/A</v>
      </c>
      <c r="I33" s="50" t="e">
        <f t="shared" si="16"/>
        <v>#N/A</v>
      </c>
      <c r="J33" s="50" t="e">
        <f t="shared" si="17"/>
        <v>#N/A</v>
      </c>
      <c r="K33" s="50" t="e">
        <f t="shared" si="18"/>
        <v>#N/A</v>
      </c>
      <c r="L33" s="50" t="e">
        <f t="shared" si="19"/>
        <v>#N/A</v>
      </c>
      <c r="M33" s="50" t="e">
        <f t="shared" si="20"/>
        <v>#N/A</v>
      </c>
      <c r="N33" s="51" t="e">
        <f t="shared" si="10"/>
        <v>#N/A</v>
      </c>
    </row>
    <row r="34" spans="2:21" x14ac:dyDescent="0.25">
      <c r="C34" s="48">
        <v>16</v>
      </c>
      <c r="D34" s="49" t="e">
        <f t="shared" si="11"/>
        <v>#N/A</v>
      </c>
      <c r="E34" s="49" t="e">
        <f t="shared" si="12"/>
        <v>#N/A</v>
      </c>
      <c r="F34" s="50" t="e">
        <f t="shared" si="13"/>
        <v>#N/A</v>
      </c>
      <c r="G34" s="50" t="e">
        <f t="shared" si="14"/>
        <v>#N/A</v>
      </c>
      <c r="H34" s="50" t="e">
        <f t="shared" si="15"/>
        <v>#N/A</v>
      </c>
      <c r="I34" s="50" t="e">
        <f t="shared" si="16"/>
        <v>#N/A</v>
      </c>
      <c r="J34" s="50" t="e">
        <f t="shared" si="17"/>
        <v>#N/A</v>
      </c>
      <c r="K34" s="50" t="e">
        <f t="shared" si="18"/>
        <v>#N/A</v>
      </c>
      <c r="L34" s="50" t="e">
        <f t="shared" si="19"/>
        <v>#N/A</v>
      </c>
      <c r="M34" s="50" t="e">
        <f t="shared" si="20"/>
        <v>#N/A</v>
      </c>
      <c r="N34" s="51" t="e">
        <f t="shared" si="10"/>
        <v>#N/A</v>
      </c>
    </row>
    <row r="35" spans="2:21" x14ac:dyDescent="0.25">
      <c r="C35" s="48"/>
      <c r="D35" s="49"/>
      <c r="E35" s="49"/>
      <c r="F35" s="50"/>
      <c r="G35" s="50"/>
      <c r="H35" s="50"/>
      <c r="I35" s="50"/>
      <c r="J35" s="50"/>
      <c r="K35" s="50"/>
      <c r="L35" s="50"/>
      <c r="M35" s="50"/>
      <c r="N35" s="51"/>
    </row>
    <row r="36" spans="2:21" s="52" customFormat="1" ht="20.45" customHeight="1" thickBot="1" x14ac:dyDescent="0.3">
      <c r="C36" s="129" t="s">
        <v>49</v>
      </c>
      <c r="D36" s="130"/>
      <c r="E36" s="130"/>
      <c r="F36" s="53" t="e">
        <f>SUM(F19:F34)</f>
        <v>#N/A</v>
      </c>
      <c r="G36" s="54" t="e">
        <f>SUM(G19:G34)</f>
        <v>#N/A</v>
      </c>
      <c r="H36" s="54" t="e">
        <f t="shared" ref="H36:J36" si="21">SUM(H19:H34)</f>
        <v>#N/A</v>
      </c>
      <c r="I36" s="54" t="e">
        <f t="shared" si="21"/>
        <v>#N/A</v>
      </c>
      <c r="J36" s="54" t="e">
        <f t="shared" si="21"/>
        <v>#N/A</v>
      </c>
      <c r="K36" s="54"/>
      <c r="L36" s="55"/>
      <c r="M36" s="54" t="e">
        <f>SUM(M19:M34)</f>
        <v>#N/A</v>
      </c>
      <c r="N36" s="56" t="e">
        <f>SUM(N19:N34)</f>
        <v>#N/A</v>
      </c>
      <c r="Q36" s="71"/>
      <c r="R36" s="71"/>
      <c r="S36" s="71"/>
      <c r="T36" s="71"/>
      <c r="U36" s="71"/>
    </row>
    <row r="37" spans="2:21" s="52" customFormat="1" x14ac:dyDescent="0.25">
      <c r="B37" s="15"/>
      <c r="C37" s="15"/>
      <c r="E37" s="15"/>
      <c r="F37" s="57"/>
      <c r="H37" s="58"/>
      <c r="I37" s="57"/>
      <c r="J37" s="57"/>
      <c r="K37" s="57"/>
      <c r="L37" s="57"/>
      <c r="M37" s="57"/>
      <c r="N37" s="57"/>
      <c r="O37" s="57"/>
      <c r="P37" s="57"/>
      <c r="Q37" s="71"/>
      <c r="R37" s="71"/>
      <c r="S37" s="71"/>
      <c r="T37" s="71"/>
      <c r="U37" s="71"/>
    </row>
    <row r="38" spans="2:21" s="52" customFormat="1" x14ac:dyDescent="0.25">
      <c r="F38" s="59"/>
      <c r="H38" s="58"/>
      <c r="I38" s="58"/>
      <c r="J38" s="58"/>
      <c r="K38" s="58"/>
      <c r="L38" s="58"/>
      <c r="M38" s="58"/>
      <c r="N38" s="58"/>
      <c r="O38" s="60"/>
      <c r="P38" s="60"/>
      <c r="Q38" s="71"/>
      <c r="R38" s="71"/>
      <c r="S38" s="71"/>
      <c r="T38" s="71"/>
      <c r="U38" s="71"/>
    </row>
    <row r="39" spans="2:21" s="52" customFormat="1" x14ac:dyDescent="0.25">
      <c r="F39" s="59"/>
      <c r="H39" s="58"/>
      <c r="I39" s="58"/>
      <c r="J39" s="58"/>
      <c r="K39" s="58"/>
      <c r="L39" s="58"/>
      <c r="M39" s="58"/>
      <c r="N39" s="58"/>
      <c r="O39" s="60"/>
      <c r="P39" s="60"/>
      <c r="Q39" s="71"/>
      <c r="R39" s="71"/>
      <c r="S39" s="71"/>
      <c r="T39" s="71"/>
      <c r="U39" s="71"/>
    </row>
    <row r="40" spans="2:21" s="52" customFormat="1" x14ac:dyDescent="0.25">
      <c r="F40" s="59"/>
      <c r="H40" s="58"/>
      <c r="I40" s="58"/>
      <c r="J40" s="58"/>
      <c r="K40" s="58"/>
      <c r="L40" s="58"/>
      <c r="M40" s="58"/>
      <c r="N40" s="58"/>
      <c r="O40" s="60"/>
      <c r="P40" s="60"/>
      <c r="Q40" s="71"/>
      <c r="R40" s="71"/>
      <c r="S40" s="71"/>
      <c r="T40" s="71"/>
      <c r="U40" s="71"/>
    </row>
    <row r="41" spans="2:21" s="52" customFormat="1" x14ac:dyDescent="0.25">
      <c r="F41" s="59"/>
      <c r="H41" s="58"/>
      <c r="I41" s="58"/>
      <c r="J41" s="58"/>
      <c r="K41" s="58"/>
      <c r="L41" s="58"/>
      <c r="M41" s="58"/>
      <c r="N41" s="58"/>
      <c r="O41" s="60"/>
      <c r="P41" s="60"/>
      <c r="Q41" s="71"/>
      <c r="R41" s="71"/>
      <c r="S41" s="71"/>
      <c r="T41" s="71"/>
      <c r="U41" s="71"/>
    </row>
    <row r="42" spans="2:21" ht="21.6" customHeight="1" x14ac:dyDescent="0.25">
      <c r="B42" s="61"/>
      <c r="C42" s="61"/>
      <c r="E42" s="61"/>
      <c r="F42" s="61"/>
      <c r="H42" s="61"/>
      <c r="I42" s="61"/>
      <c r="J42" s="61"/>
      <c r="K42" s="61"/>
      <c r="L42" s="61"/>
      <c r="M42" s="61"/>
      <c r="N42" s="61"/>
      <c r="O42" s="61"/>
      <c r="P42" s="61"/>
    </row>
    <row r="43" spans="2:21" s="52" customFormat="1" x14ac:dyDescent="0.25">
      <c r="B43" s="15"/>
      <c r="C43" s="3"/>
      <c r="E43" s="15"/>
      <c r="F43" s="1"/>
      <c r="H43" s="2"/>
      <c r="I43" s="15"/>
      <c r="J43" s="62"/>
      <c r="K43" s="62"/>
      <c r="L43" s="62"/>
      <c r="M43" s="15"/>
      <c r="N43" s="1"/>
      <c r="O43" s="15"/>
      <c r="P43" s="1"/>
      <c r="Q43" s="71"/>
      <c r="R43" s="71"/>
      <c r="S43" s="71"/>
      <c r="T43" s="71"/>
      <c r="U43" s="71"/>
    </row>
    <row r="44" spans="2:21" s="52" customFormat="1" x14ac:dyDescent="0.25">
      <c r="B44" s="15"/>
      <c r="C44" s="3"/>
      <c r="E44" s="15"/>
      <c r="F44" s="2"/>
      <c r="H44" s="2"/>
      <c r="I44" s="15"/>
      <c r="J44" s="1"/>
      <c r="K44" s="1"/>
      <c r="L44" s="1"/>
      <c r="M44" s="15"/>
      <c r="N44" s="3"/>
      <c r="O44" s="15"/>
      <c r="P44" s="1"/>
      <c r="Q44" s="71"/>
      <c r="R44" s="71"/>
      <c r="S44" s="71"/>
      <c r="T44" s="71"/>
      <c r="U44" s="71"/>
    </row>
    <row r="45" spans="2:21" s="52" customFormat="1" x14ac:dyDescent="0.25">
      <c r="B45" s="15"/>
      <c r="C45" s="3"/>
      <c r="E45" s="15"/>
      <c r="F45" s="2"/>
      <c r="H45" s="2"/>
      <c r="I45" s="15"/>
      <c r="J45" s="4"/>
      <c r="K45" s="4"/>
      <c r="L45" s="4"/>
      <c r="M45" s="15"/>
      <c r="N45" s="1"/>
      <c r="O45" s="15"/>
      <c r="P45" s="63"/>
      <c r="Q45" s="71"/>
      <c r="R45" s="71"/>
      <c r="S45" s="71"/>
      <c r="T45" s="71"/>
      <c r="U45" s="71"/>
    </row>
    <row r="46" spans="2:21" s="52" customFormat="1" x14ac:dyDescent="0.25">
      <c r="B46" s="2"/>
      <c r="C46" s="2"/>
      <c r="E46" s="2"/>
      <c r="F46" s="2"/>
      <c r="H46" s="2"/>
      <c r="I46" s="15"/>
      <c r="J46" s="39"/>
      <c r="K46" s="39"/>
      <c r="L46" s="39"/>
      <c r="M46" s="15"/>
      <c r="N46" s="4"/>
      <c r="O46" s="2"/>
      <c r="P46" s="2"/>
      <c r="Q46" s="71"/>
      <c r="R46" s="71"/>
      <c r="S46" s="71"/>
      <c r="T46" s="71"/>
      <c r="U46" s="71"/>
    </row>
    <row r="47" spans="2:21" ht="8.4499999999999993" customHeight="1" x14ac:dyDescent="0.25">
      <c r="J47" s="40"/>
      <c r="K47" s="40"/>
      <c r="L47" s="40"/>
      <c r="N47" s="40"/>
    </row>
    <row r="48" spans="2:21" s="52" customFormat="1" ht="34.5" customHeight="1" x14ac:dyDescent="0.25">
      <c r="B48" s="41"/>
      <c r="C48" s="41"/>
      <c r="E48" s="41"/>
      <c r="F48" s="41"/>
      <c r="H48" s="41"/>
      <c r="I48" s="41"/>
      <c r="J48" s="41"/>
      <c r="K48" s="41"/>
      <c r="L48" s="41"/>
      <c r="M48" s="41"/>
      <c r="N48" s="41"/>
      <c r="O48" s="41"/>
      <c r="P48" s="41"/>
      <c r="Q48" s="71"/>
      <c r="R48" s="71"/>
      <c r="S48" s="71"/>
      <c r="T48" s="71"/>
      <c r="U48" s="71"/>
    </row>
    <row r="49" spans="2:21" s="52" customFormat="1" x14ac:dyDescent="0.25">
      <c r="B49" s="49"/>
      <c r="C49" s="49"/>
      <c r="E49" s="49"/>
      <c r="F49" s="1"/>
      <c r="H49" s="1"/>
      <c r="I49" s="1"/>
      <c r="J49" s="1"/>
      <c r="K49" s="1"/>
      <c r="L49" s="1"/>
      <c r="M49" s="1"/>
      <c r="N49" s="1"/>
      <c r="O49" s="1"/>
      <c r="P49" s="1"/>
      <c r="Q49" s="71"/>
      <c r="R49" s="71"/>
      <c r="S49" s="71"/>
      <c r="T49" s="71"/>
      <c r="U49" s="71"/>
    </row>
    <row r="50" spans="2:21" s="52" customFormat="1" x14ac:dyDescent="0.25">
      <c r="B50" s="49"/>
      <c r="C50" s="49"/>
      <c r="E50" s="49"/>
      <c r="F50" s="1"/>
      <c r="H50" s="1"/>
      <c r="I50" s="1"/>
      <c r="J50" s="1"/>
      <c r="K50" s="1"/>
      <c r="L50" s="1"/>
      <c r="M50" s="1"/>
      <c r="N50" s="1"/>
      <c r="O50" s="1"/>
      <c r="P50" s="1"/>
      <c r="Q50" s="71"/>
      <c r="R50" s="71"/>
      <c r="S50" s="71"/>
      <c r="T50" s="71"/>
      <c r="U50" s="71"/>
    </row>
    <row r="51" spans="2:21" s="52" customFormat="1" x14ac:dyDescent="0.25">
      <c r="B51" s="49"/>
      <c r="C51" s="49"/>
      <c r="E51" s="49"/>
      <c r="F51" s="1"/>
      <c r="H51" s="1"/>
      <c r="I51" s="1"/>
      <c r="J51" s="1"/>
      <c r="K51" s="1"/>
      <c r="L51" s="1"/>
      <c r="M51" s="1"/>
      <c r="N51" s="1"/>
      <c r="O51" s="1"/>
      <c r="P51" s="1"/>
      <c r="Q51" s="71"/>
      <c r="R51" s="71"/>
      <c r="S51" s="71"/>
      <c r="T51" s="71"/>
      <c r="U51" s="71"/>
    </row>
    <row r="52" spans="2:21" s="52" customFormat="1" x14ac:dyDescent="0.25">
      <c r="B52" s="49"/>
      <c r="C52" s="49"/>
      <c r="E52" s="49"/>
      <c r="F52" s="1"/>
      <c r="H52" s="1"/>
      <c r="I52" s="1"/>
      <c r="J52" s="1"/>
      <c r="K52" s="1"/>
      <c r="L52" s="1"/>
      <c r="M52" s="1"/>
      <c r="N52" s="1"/>
      <c r="O52" s="1"/>
      <c r="P52" s="1"/>
      <c r="Q52" s="71"/>
      <c r="R52" s="71"/>
      <c r="S52" s="71"/>
      <c r="T52" s="71"/>
      <c r="U52" s="71"/>
    </row>
    <row r="53" spans="2:21" s="52" customFormat="1" x14ac:dyDescent="0.25">
      <c r="B53" s="49"/>
      <c r="C53" s="49"/>
      <c r="E53" s="49"/>
      <c r="F53" s="1"/>
      <c r="H53" s="1"/>
      <c r="I53" s="1"/>
      <c r="J53" s="1"/>
      <c r="K53" s="1"/>
      <c r="L53" s="1"/>
      <c r="M53" s="1"/>
      <c r="N53" s="1"/>
      <c r="O53" s="1"/>
      <c r="P53" s="1"/>
      <c r="Q53" s="71"/>
      <c r="R53" s="71"/>
      <c r="S53" s="71"/>
      <c r="T53" s="71"/>
      <c r="U53" s="71"/>
    </row>
    <row r="54" spans="2:21" s="52" customFormat="1" x14ac:dyDescent="0.25">
      <c r="B54" s="49"/>
      <c r="C54" s="49"/>
      <c r="E54" s="49"/>
      <c r="F54" s="1"/>
      <c r="H54" s="1"/>
      <c r="I54" s="1"/>
      <c r="J54" s="1"/>
      <c r="K54" s="1"/>
      <c r="L54" s="1"/>
      <c r="M54" s="1"/>
      <c r="N54" s="1"/>
      <c r="O54" s="1"/>
      <c r="P54" s="1"/>
      <c r="Q54" s="71"/>
      <c r="R54" s="71"/>
      <c r="S54" s="71"/>
      <c r="T54" s="71"/>
      <c r="U54" s="71"/>
    </row>
    <row r="55" spans="2:21" s="52" customFormat="1" x14ac:dyDescent="0.25">
      <c r="B55" s="49"/>
      <c r="C55" s="49"/>
      <c r="E55" s="49"/>
      <c r="F55" s="1"/>
      <c r="H55" s="1"/>
      <c r="I55" s="1"/>
      <c r="J55" s="1"/>
      <c r="K55" s="1"/>
      <c r="L55" s="1"/>
      <c r="M55" s="1"/>
      <c r="N55" s="1"/>
      <c r="O55" s="1"/>
      <c r="P55" s="1"/>
      <c r="Q55" s="71"/>
      <c r="R55" s="71"/>
      <c r="S55" s="71"/>
      <c r="T55" s="71"/>
      <c r="U55" s="71"/>
    </row>
    <row r="56" spans="2:21" s="52" customFormat="1" x14ac:dyDescent="0.25">
      <c r="B56" s="49"/>
      <c r="C56" s="49"/>
      <c r="E56" s="49"/>
      <c r="F56" s="1"/>
      <c r="H56" s="1"/>
      <c r="I56" s="1"/>
      <c r="J56" s="1"/>
      <c r="K56" s="1"/>
      <c r="L56" s="1"/>
      <c r="M56" s="1"/>
      <c r="N56" s="1"/>
      <c r="O56" s="1"/>
      <c r="P56" s="1"/>
      <c r="Q56" s="71"/>
      <c r="R56" s="71"/>
      <c r="S56" s="71"/>
      <c r="T56" s="71"/>
      <c r="U56" s="71"/>
    </row>
    <row r="57" spans="2:21" s="52" customFormat="1" x14ac:dyDescent="0.25">
      <c r="B57" s="49"/>
      <c r="C57" s="49"/>
      <c r="E57" s="49"/>
      <c r="F57" s="1"/>
      <c r="H57" s="1"/>
      <c r="I57" s="1"/>
      <c r="J57" s="1"/>
      <c r="K57" s="1"/>
      <c r="L57" s="1"/>
      <c r="M57" s="1"/>
      <c r="N57" s="1"/>
      <c r="O57" s="1"/>
      <c r="P57" s="1"/>
      <c r="Q57" s="71"/>
      <c r="R57" s="71"/>
      <c r="S57" s="71"/>
      <c r="T57" s="71"/>
      <c r="U57" s="71"/>
    </row>
    <row r="58" spans="2:21" s="52" customFormat="1" x14ac:dyDescent="0.25">
      <c r="B58" s="49"/>
      <c r="C58" s="49"/>
      <c r="E58" s="49"/>
      <c r="F58" s="1"/>
      <c r="H58" s="1"/>
      <c r="I58" s="1"/>
      <c r="J58" s="1"/>
      <c r="K58" s="1"/>
      <c r="L58" s="1"/>
      <c r="M58" s="1"/>
      <c r="N58" s="1"/>
      <c r="O58" s="1"/>
      <c r="P58" s="1"/>
      <c r="Q58" s="71"/>
      <c r="R58" s="71"/>
      <c r="S58" s="71"/>
      <c r="T58" s="71"/>
      <c r="U58" s="71"/>
    </row>
    <row r="59" spans="2:21" s="52" customFormat="1" x14ac:dyDescent="0.25">
      <c r="B59" s="49"/>
      <c r="C59" s="49"/>
      <c r="E59" s="49"/>
      <c r="F59" s="1"/>
      <c r="H59" s="1"/>
      <c r="I59" s="1"/>
      <c r="J59" s="1"/>
      <c r="K59" s="1"/>
      <c r="L59" s="1"/>
      <c r="M59" s="1"/>
      <c r="N59" s="1"/>
      <c r="O59" s="1"/>
      <c r="P59" s="1"/>
      <c r="Q59" s="71"/>
      <c r="R59" s="71"/>
      <c r="S59" s="71"/>
      <c r="T59" s="71"/>
      <c r="U59" s="71"/>
    </row>
    <row r="60" spans="2:21" s="52" customFormat="1" x14ac:dyDescent="0.25">
      <c r="B60" s="49"/>
      <c r="C60" s="49"/>
      <c r="E60" s="49"/>
      <c r="F60" s="1"/>
      <c r="H60" s="1"/>
      <c r="I60" s="1"/>
      <c r="J60" s="1"/>
      <c r="K60" s="1"/>
      <c r="L60" s="1"/>
      <c r="M60" s="1"/>
      <c r="N60" s="1"/>
      <c r="O60" s="1"/>
      <c r="P60" s="1"/>
      <c r="Q60" s="71"/>
      <c r="R60" s="71"/>
      <c r="S60" s="71"/>
      <c r="T60" s="71"/>
      <c r="U60" s="71"/>
    </row>
    <row r="61" spans="2:21" s="52" customFormat="1" x14ac:dyDescent="0.25">
      <c r="B61" s="64"/>
      <c r="C61" s="64"/>
      <c r="E61" s="64"/>
      <c r="F61" s="57"/>
      <c r="H61" s="57"/>
      <c r="I61" s="57"/>
      <c r="J61" s="57"/>
      <c r="K61" s="57"/>
      <c r="L61" s="57"/>
      <c r="M61" s="57"/>
      <c r="N61" s="57"/>
      <c r="O61" s="57"/>
      <c r="P61" s="57"/>
      <c r="Q61" s="71"/>
      <c r="R61" s="71"/>
      <c r="S61" s="71"/>
      <c r="T61" s="71"/>
      <c r="U61" s="71"/>
    </row>
    <row r="62" spans="2:21" s="52" customFormat="1" x14ac:dyDescent="0.25">
      <c r="F62" s="59"/>
      <c r="H62" s="58"/>
      <c r="I62" s="58"/>
      <c r="J62" s="58"/>
      <c r="K62" s="58"/>
      <c r="L62" s="58"/>
      <c r="M62" s="58"/>
      <c r="N62" s="58"/>
      <c r="O62" s="60"/>
      <c r="P62" s="60"/>
      <c r="Q62" s="71"/>
      <c r="R62" s="71"/>
      <c r="S62" s="71"/>
      <c r="T62" s="71"/>
      <c r="U62" s="71"/>
    </row>
    <row r="63" spans="2:21" s="52" customFormat="1" x14ac:dyDescent="0.25">
      <c r="F63" s="59"/>
      <c r="H63" s="58"/>
      <c r="I63" s="58"/>
      <c r="J63" s="58"/>
      <c r="K63" s="58"/>
      <c r="L63" s="58"/>
      <c r="M63" s="58"/>
      <c r="N63" s="58"/>
      <c r="O63" s="60"/>
      <c r="P63" s="60"/>
      <c r="Q63" s="71"/>
      <c r="R63" s="71"/>
      <c r="S63" s="71"/>
      <c r="T63" s="71"/>
      <c r="U63" s="71"/>
    </row>
    <row r="64" spans="2:21" s="52" customFormat="1" x14ac:dyDescent="0.25">
      <c r="F64" s="59"/>
      <c r="H64" s="58"/>
      <c r="I64" s="58"/>
      <c r="J64" s="58"/>
      <c r="K64" s="58"/>
      <c r="L64" s="58"/>
      <c r="M64" s="58"/>
      <c r="N64" s="58"/>
      <c r="O64" s="60"/>
      <c r="P64" s="60"/>
      <c r="Q64" s="71"/>
      <c r="R64" s="71"/>
      <c r="S64" s="71"/>
      <c r="T64" s="71"/>
      <c r="U64" s="71"/>
    </row>
    <row r="65" spans="2:21" s="52" customFormat="1" x14ac:dyDescent="0.25">
      <c r="F65" s="59"/>
      <c r="H65" s="58"/>
      <c r="I65" s="58"/>
      <c r="J65" s="58"/>
      <c r="K65" s="58"/>
      <c r="L65" s="58"/>
      <c r="M65" s="58"/>
      <c r="N65" s="58"/>
      <c r="O65" s="60"/>
      <c r="P65" s="60"/>
      <c r="Q65" s="71"/>
      <c r="R65" s="71"/>
      <c r="S65" s="71"/>
      <c r="T65" s="71"/>
      <c r="U65" s="71"/>
    </row>
    <row r="66" spans="2:21" ht="21.6" customHeight="1" x14ac:dyDescent="0.25">
      <c r="B66" s="61"/>
      <c r="C66" s="61"/>
      <c r="E66" s="61"/>
      <c r="F66" s="61"/>
      <c r="H66" s="61"/>
      <c r="I66" s="61"/>
      <c r="J66" s="61"/>
      <c r="K66" s="61"/>
      <c r="L66" s="61"/>
      <c r="M66" s="61"/>
      <c r="N66" s="61"/>
      <c r="O66" s="61"/>
      <c r="P66" s="61"/>
    </row>
    <row r="67" spans="2:21" s="52" customFormat="1" x14ac:dyDescent="0.25">
      <c r="B67" s="15"/>
      <c r="C67" s="3"/>
      <c r="E67" s="15"/>
      <c r="F67" s="1"/>
      <c r="H67" s="2"/>
      <c r="I67" s="15"/>
      <c r="J67" s="62"/>
      <c r="K67" s="62"/>
      <c r="L67" s="62"/>
      <c r="M67" s="15"/>
      <c r="N67" s="1"/>
      <c r="O67" s="15"/>
      <c r="P67" s="1"/>
      <c r="Q67" s="71"/>
      <c r="R67" s="71"/>
      <c r="S67" s="71"/>
      <c r="T67" s="71"/>
      <c r="U67" s="71"/>
    </row>
    <row r="68" spans="2:21" s="52" customFormat="1" x14ac:dyDescent="0.25">
      <c r="B68" s="15"/>
      <c r="C68" s="3"/>
      <c r="E68" s="15"/>
      <c r="F68" s="2"/>
      <c r="H68" s="2"/>
      <c r="I68" s="15"/>
      <c r="J68" s="1"/>
      <c r="K68" s="1"/>
      <c r="L68" s="1"/>
      <c r="M68" s="15"/>
      <c r="N68" s="3"/>
      <c r="O68" s="15"/>
      <c r="P68" s="1"/>
      <c r="Q68" s="71"/>
      <c r="R68" s="71"/>
      <c r="S68" s="71"/>
      <c r="T68" s="71"/>
      <c r="U68" s="71"/>
    </row>
    <row r="69" spans="2:21" s="52" customFormat="1" x14ac:dyDescent="0.25">
      <c r="B69" s="15"/>
      <c r="C69" s="3"/>
      <c r="E69" s="15"/>
      <c r="F69" s="2"/>
      <c r="H69" s="2"/>
      <c r="I69" s="15"/>
      <c r="J69" s="4"/>
      <c r="K69" s="4"/>
      <c r="L69" s="4"/>
      <c r="M69" s="15"/>
      <c r="N69" s="1"/>
      <c r="O69" s="15"/>
      <c r="P69" s="49"/>
      <c r="Q69" s="71"/>
      <c r="R69" s="71"/>
      <c r="S69" s="71"/>
      <c r="T69" s="71"/>
      <c r="U69" s="71"/>
    </row>
    <row r="70" spans="2:21" s="52" customFormat="1" x14ac:dyDescent="0.25">
      <c r="B70" s="2"/>
      <c r="C70" s="2"/>
      <c r="E70" s="2"/>
      <c r="F70" s="2"/>
      <c r="H70" s="2"/>
      <c r="I70" s="15"/>
      <c r="J70" s="39"/>
      <c r="K70" s="39"/>
      <c r="L70" s="39"/>
      <c r="M70" s="15"/>
      <c r="N70" s="4"/>
      <c r="O70" s="2"/>
      <c r="P70" s="2"/>
      <c r="Q70" s="71"/>
      <c r="R70" s="71"/>
      <c r="S70" s="71"/>
      <c r="T70" s="71"/>
      <c r="U70" s="71"/>
    </row>
    <row r="71" spans="2:21" ht="8.4499999999999993" customHeight="1" x14ac:dyDescent="0.25">
      <c r="J71" s="40"/>
      <c r="K71" s="40"/>
      <c r="L71" s="40"/>
      <c r="N71" s="40"/>
    </row>
    <row r="72" spans="2:21" s="52" customFormat="1" ht="33.6" customHeight="1" x14ac:dyDescent="0.25">
      <c r="B72" s="41"/>
      <c r="C72" s="41"/>
      <c r="E72" s="41"/>
      <c r="F72" s="41"/>
      <c r="H72" s="41"/>
      <c r="I72" s="41"/>
      <c r="J72" s="41"/>
      <c r="K72" s="41"/>
      <c r="L72" s="41"/>
      <c r="M72" s="41"/>
      <c r="N72" s="41"/>
      <c r="O72" s="41"/>
      <c r="P72" s="41"/>
      <c r="Q72" s="71"/>
      <c r="R72" s="71"/>
      <c r="S72" s="71"/>
      <c r="T72" s="71"/>
      <c r="U72" s="71"/>
    </row>
    <row r="73" spans="2:21" s="52" customFormat="1" x14ac:dyDescent="0.25">
      <c r="B73" s="49"/>
      <c r="C73" s="49"/>
      <c r="E73" s="49"/>
      <c r="F73" s="1"/>
      <c r="H73" s="1"/>
      <c r="I73" s="1"/>
      <c r="J73" s="1"/>
      <c r="K73" s="1"/>
      <c r="L73" s="1"/>
      <c r="M73" s="1"/>
      <c r="N73" s="1"/>
      <c r="O73" s="1"/>
      <c r="P73" s="1"/>
      <c r="Q73" s="71"/>
      <c r="R73" s="71"/>
      <c r="S73" s="71"/>
      <c r="T73" s="71"/>
      <c r="U73" s="71"/>
    </row>
    <row r="74" spans="2:21" s="52" customFormat="1" x14ac:dyDescent="0.25">
      <c r="B74" s="49"/>
      <c r="C74" s="49"/>
      <c r="E74" s="49"/>
      <c r="F74" s="1"/>
      <c r="H74" s="1"/>
      <c r="I74" s="1"/>
      <c r="J74" s="1"/>
      <c r="K74" s="1"/>
      <c r="L74" s="1"/>
      <c r="M74" s="1"/>
      <c r="N74" s="1"/>
      <c r="O74" s="1"/>
      <c r="P74" s="1"/>
      <c r="Q74" s="71"/>
      <c r="R74" s="71"/>
      <c r="S74" s="71"/>
      <c r="T74" s="71"/>
      <c r="U74" s="71"/>
    </row>
    <row r="75" spans="2:21" s="52" customFormat="1" x14ac:dyDescent="0.25">
      <c r="B75" s="49"/>
      <c r="C75" s="49"/>
      <c r="E75" s="49"/>
      <c r="F75" s="1"/>
      <c r="H75" s="1"/>
      <c r="I75" s="1"/>
      <c r="J75" s="1"/>
      <c r="K75" s="1"/>
      <c r="L75" s="1"/>
      <c r="M75" s="1"/>
      <c r="N75" s="1"/>
      <c r="O75" s="1"/>
      <c r="P75" s="1"/>
      <c r="Q75" s="71"/>
      <c r="R75" s="71"/>
      <c r="S75" s="71"/>
      <c r="T75" s="71"/>
      <c r="U75" s="71"/>
    </row>
    <row r="76" spans="2:21" s="52" customFormat="1" x14ac:dyDescent="0.25">
      <c r="B76" s="49"/>
      <c r="C76" s="49"/>
      <c r="E76" s="49"/>
      <c r="F76" s="1"/>
      <c r="H76" s="1"/>
      <c r="I76" s="1"/>
      <c r="J76" s="1"/>
      <c r="K76" s="1"/>
      <c r="L76" s="1"/>
      <c r="M76" s="1"/>
      <c r="N76" s="1"/>
      <c r="O76" s="1"/>
      <c r="P76" s="1"/>
      <c r="Q76" s="71"/>
      <c r="R76" s="71"/>
      <c r="S76" s="71"/>
      <c r="T76" s="71"/>
      <c r="U76" s="71"/>
    </row>
    <row r="77" spans="2:21" s="52" customFormat="1" x14ac:dyDescent="0.25">
      <c r="B77" s="49"/>
      <c r="C77" s="49"/>
      <c r="E77" s="49"/>
      <c r="F77" s="1"/>
      <c r="H77" s="1"/>
      <c r="I77" s="1"/>
      <c r="J77" s="1"/>
      <c r="K77" s="1"/>
      <c r="L77" s="1"/>
      <c r="M77" s="1"/>
      <c r="N77" s="1"/>
      <c r="O77" s="1"/>
      <c r="P77" s="1"/>
      <c r="Q77" s="71"/>
      <c r="R77" s="71"/>
      <c r="S77" s="71"/>
      <c r="T77" s="71"/>
      <c r="U77" s="71"/>
    </row>
    <row r="78" spans="2:21" s="52" customFormat="1" x14ac:dyDescent="0.25">
      <c r="B78" s="49"/>
      <c r="C78" s="49"/>
      <c r="E78" s="49"/>
      <c r="F78" s="1"/>
      <c r="H78" s="1"/>
      <c r="I78" s="1"/>
      <c r="J78" s="1"/>
      <c r="K78" s="1"/>
      <c r="L78" s="1"/>
      <c r="M78" s="1"/>
      <c r="N78" s="1"/>
      <c r="O78" s="1"/>
      <c r="P78" s="1"/>
      <c r="Q78" s="71"/>
      <c r="R78" s="71"/>
      <c r="S78" s="71"/>
      <c r="T78" s="71"/>
      <c r="U78" s="71"/>
    </row>
    <row r="79" spans="2:21" s="52" customFormat="1" x14ac:dyDescent="0.25">
      <c r="B79" s="49"/>
      <c r="C79" s="49"/>
      <c r="E79" s="49"/>
      <c r="F79" s="1"/>
      <c r="H79" s="1"/>
      <c r="I79" s="1"/>
      <c r="J79" s="1"/>
      <c r="K79" s="1"/>
      <c r="L79" s="1"/>
      <c r="M79" s="1"/>
      <c r="N79" s="1"/>
      <c r="O79" s="1"/>
      <c r="P79" s="1"/>
      <c r="Q79" s="71"/>
      <c r="R79" s="71"/>
      <c r="S79" s="71"/>
      <c r="T79" s="71"/>
      <c r="U79" s="71"/>
    </row>
    <row r="80" spans="2:21" s="52" customFormat="1" x14ac:dyDescent="0.25">
      <c r="B80" s="49"/>
      <c r="C80" s="49"/>
      <c r="E80" s="49"/>
      <c r="F80" s="1"/>
      <c r="H80" s="1"/>
      <c r="I80" s="1"/>
      <c r="J80" s="1"/>
      <c r="K80" s="1"/>
      <c r="L80" s="1"/>
      <c r="M80" s="1"/>
      <c r="N80" s="1"/>
      <c r="O80" s="1"/>
      <c r="P80" s="1"/>
      <c r="Q80" s="71"/>
      <c r="R80" s="71"/>
      <c r="S80" s="71"/>
      <c r="T80" s="71"/>
      <c r="U80" s="71"/>
    </row>
    <row r="81" spans="2:21" s="52" customFormat="1" x14ac:dyDescent="0.25">
      <c r="B81" s="49"/>
      <c r="C81" s="49"/>
      <c r="E81" s="49"/>
      <c r="F81" s="1"/>
      <c r="H81" s="1"/>
      <c r="I81" s="1"/>
      <c r="J81" s="1"/>
      <c r="K81" s="1"/>
      <c r="L81" s="1"/>
      <c r="M81" s="1"/>
      <c r="N81" s="1"/>
      <c r="O81" s="1"/>
      <c r="P81" s="1"/>
      <c r="Q81" s="71"/>
      <c r="R81" s="71"/>
      <c r="S81" s="71"/>
      <c r="T81" s="71"/>
      <c r="U81" s="71"/>
    </row>
    <row r="82" spans="2:21" s="52" customFormat="1" x14ac:dyDescent="0.25">
      <c r="B82" s="49"/>
      <c r="C82" s="49"/>
      <c r="E82" s="49"/>
      <c r="F82" s="1"/>
      <c r="H82" s="1"/>
      <c r="I82" s="1"/>
      <c r="J82" s="1"/>
      <c r="K82" s="1"/>
      <c r="L82" s="1"/>
      <c r="M82" s="1"/>
      <c r="N82" s="1"/>
      <c r="O82" s="1"/>
      <c r="P82" s="1"/>
      <c r="Q82" s="71"/>
      <c r="R82" s="71"/>
      <c r="S82" s="71"/>
      <c r="T82" s="71"/>
      <c r="U82" s="71"/>
    </row>
    <row r="83" spans="2:21" s="52" customFormat="1" x14ac:dyDescent="0.25">
      <c r="B83" s="49"/>
      <c r="C83" s="49"/>
      <c r="E83" s="49"/>
      <c r="F83" s="1"/>
      <c r="H83" s="1"/>
      <c r="I83" s="1"/>
      <c r="J83" s="1"/>
      <c r="K83" s="1"/>
      <c r="L83" s="1"/>
      <c r="M83" s="1"/>
      <c r="N83" s="1"/>
      <c r="O83" s="1"/>
      <c r="P83" s="1"/>
      <c r="Q83" s="71"/>
      <c r="R83" s="71"/>
      <c r="S83" s="71"/>
      <c r="T83" s="71"/>
      <c r="U83" s="71"/>
    </row>
    <row r="84" spans="2:21" s="52" customFormat="1" x14ac:dyDescent="0.25">
      <c r="B84" s="49"/>
      <c r="C84" s="49"/>
      <c r="E84" s="49"/>
      <c r="F84" s="1"/>
      <c r="H84" s="1"/>
      <c r="I84" s="1"/>
      <c r="J84" s="1"/>
      <c r="K84" s="1"/>
      <c r="L84" s="1"/>
      <c r="M84" s="1"/>
      <c r="N84" s="1"/>
      <c r="O84" s="1"/>
      <c r="P84" s="1"/>
      <c r="Q84" s="71"/>
      <c r="R84" s="71"/>
      <c r="S84" s="71"/>
      <c r="T84" s="71"/>
      <c r="U84" s="71"/>
    </row>
    <row r="85" spans="2:21" s="52" customFormat="1" x14ac:dyDescent="0.25">
      <c r="B85" s="64"/>
      <c r="C85" s="64"/>
      <c r="E85" s="64"/>
      <c r="F85" s="57"/>
      <c r="H85" s="57"/>
      <c r="I85" s="57"/>
      <c r="J85" s="57"/>
      <c r="K85" s="57"/>
      <c r="L85" s="57"/>
      <c r="M85" s="57"/>
      <c r="N85" s="57"/>
      <c r="O85" s="57"/>
      <c r="P85" s="57"/>
      <c r="Q85" s="71"/>
      <c r="R85" s="71"/>
      <c r="S85" s="71"/>
      <c r="T85" s="71"/>
      <c r="U85" s="71"/>
    </row>
    <row r="86" spans="2:21" s="52" customFormat="1" x14ac:dyDescent="0.25">
      <c r="F86" s="59"/>
      <c r="H86" s="58"/>
      <c r="I86" s="58"/>
      <c r="J86" s="58"/>
      <c r="K86" s="58"/>
      <c r="L86" s="58"/>
      <c r="M86" s="58"/>
      <c r="N86" s="58"/>
      <c r="O86" s="60"/>
      <c r="P86" s="60"/>
      <c r="Q86" s="71"/>
      <c r="R86" s="71"/>
      <c r="S86" s="71"/>
      <c r="T86" s="71"/>
      <c r="U86" s="71"/>
    </row>
    <row r="87" spans="2:21" s="52" customFormat="1" x14ac:dyDescent="0.25">
      <c r="F87" s="59"/>
      <c r="H87" s="58"/>
      <c r="I87" s="58"/>
      <c r="J87" s="58"/>
      <c r="K87" s="58"/>
      <c r="L87" s="58"/>
      <c r="M87" s="58"/>
      <c r="N87" s="58"/>
      <c r="O87" s="60"/>
      <c r="P87" s="60"/>
      <c r="Q87" s="71"/>
      <c r="R87" s="71"/>
      <c r="S87" s="71"/>
      <c r="T87" s="71"/>
      <c r="U87" s="71"/>
    </row>
    <row r="88" spans="2:21" s="52" customFormat="1" x14ac:dyDescent="0.25">
      <c r="F88" s="59"/>
      <c r="H88" s="58"/>
      <c r="I88" s="58"/>
      <c r="J88" s="58"/>
      <c r="K88" s="58"/>
      <c r="L88" s="58"/>
      <c r="M88" s="58"/>
      <c r="N88" s="58"/>
      <c r="O88" s="60"/>
      <c r="P88" s="60"/>
      <c r="Q88" s="71"/>
      <c r="R88" s="71"/>
      <c r="S88" s="71"/>
      <c r="T88" s="71"/>
      <c r="U88" s="71"/>
    </row>
    <row r="89" spans="2:21" s="52" customFormat="1" x14ac:dyDescent="0.25">
      <c r="F89" s="59"/>
      <c r="H89" s="58"/>
      <c r="I89" s="58"/>
      <c r="J89" s="58"/>
      <c r="K89" s="58"/>
      <c r="L89" s="58"/>
      <c r="M89" s="58"/>
      <c r="N89" s="58"/>
      <c r="O89" s="60"/>
      <c r="P89" s="60"/>
      <c r="Q89" s="71"/>
      <c r="R89" s="71"/>
      <c r="S89" s="71"/>
      <c r="T89" s="71"/>
      <c r="U89" s="71"/>
    </row>
    <row r="90" spans="2:21" s="52" customFormat="1" x14ac:dyDescent="0.25">
      <c r="F90" s="59"/>
      <c r="H90" s="58"/>
      <c r="I90" s="58"/>
      <c r="J90" s="58"/>
      <c r="K90" s="58"/>
      <c r="L90" s="58"/>
      <c r="M90" s="58"/>
      <c r="N90" s="58"/>
      <c r="O90" s="60"/>
      <c r="P90" s="60"/>
      <c r="Q90" s="71"/>
      <c r="R90" s="71"/>
      <c r="S90" s="71"/>
      <c r="T90" s="71"/>
      <c r="U90" s="71"/>
    </row>
    <row r="91" spans="2:21" s="52" customFormat="1" x14ac:dyDescent="0.25">
      <c r="F91" s="59"/>
      <c r="H91" s="58"/>
      <c r="I91" s="58"/>
      <c r="J91" s="58"/>
      <c r="K91" s="58"/>
      <c r="L91" s="58"/>
      <c r="M91" s="58"/>
      <c r="N91" s="58"/>
      <c r="O91" s="60"/>
      <c r="P91" s="60"/>
      <c r="Q91" s="71"/>
      <c r="R91" s="71"/>
      <c r="S91" s="71"/>
      <c r="T91" s="71"/>
      <c r="U91" s="71"/>
    </row>
    <row r="96" spans="2:21" x14ac:dyDescent="0.25">
      <c r="B96" s="52"/>
      <c r="E96" s="52"/>
    </row>
  </sheetData>
  <sheetProtection sheet="1" selectLockedCells="1" selectUnlockedCells="1"/>
  <mergeCells count="7">
    <mergeCell ref="C36:E36"/>
    <mergeCell ref="B6:P6"/>
    <mergeCell ref="C8:D8"/>
    <mergeCell ref="F8:G8"/>
    <mergeCell ref="I8:L8"/>
    <mergeCell ref="N8:O8"/>
    <mergeCell ref="B16:P16"/>
  </mergeCells>
  <conditionalFormatting sqref="B6 B7:C7 E7:F7 H7:P7">
    <cfRule type="containsText" dxfId="7" priority="2" operator="containsText" text="KO">
      <formula>NOT(ISERROR(SEARCH("KO",B6)))</formula>
    </cfRule>
  </conditionalFormatting>
  <conditionalFormatting sqref="B16:B17">
    <cfRule type="containsText" dxfId="6" priority="1" operator="containsText" text="KO">
      <formula>NOT(ISERROR(SEARCH("KO",B16)))</formula>
    </cfRule>
  </conditionalFormatting>
  <conditionalFormatting sqref="P44">
    <cfRule type="cellIs" dxfId="5" priority="4" operator="lessThan">
      <formula>0</formula>
    </cfRule>
  </conditionalFormatting>
  <conditionalFormatting sqref="P68">
    <cfRule type="cellIs" dxfId="4" priority="3" operator="lessThan">
      <formula>0</formula>
    </cfRule>
  </conditionalFormatting>
  <pageMargins left="0.7" right="0.7" top="0.75" bottom="0.75" header="0.3" footer="0.3"/>
  <pageSetup paperSize="9" orientation="portrait" r:id="rId1"/>
  <headerFooter>
    <oddFooter>&amp;C_x000D_&amp;1#&amp;"Arial"&amp;9&amp;K737373 Interno – Internal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E55321F-9833-4B75-AFFB-20B52736538D}">
          <x14:formula1>
            <xm:f>Input!$E$2:$E$4</xm:f>
          </x14:formula1>
          <xm:sqref>P69</xm:sqref>
        </x14:dataValidation>
        <x14:dataValidation type="list" allowBlank="1" showInputMessage="1" showErrorMessage="1" xr:uid="{2297D18C-85C2-457C-99D7-9A522BA677DA}">
          <x14:formula1>
            <xm:f>Input!$J$2:$J$3</xm:f>
          </x14:formula1>
          <xm:sqref>N46 N70</xm:sqref>
        </x14:dataValidation>
        <x14:dataValidation type="list" allowBlank="1" showInputMessage="1" showErrorMessage="1" xr:uid="{32734BDB-186B-4381-A27C-C2CAC7E12D96}">
          <x14:formula1>
            <xm:f>Input!$H$2:$H$4</xm:f>
          </x14:formula1>
          <xm:sqref>J43:L43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CA602-49BF-451F-B13B-50414A114283}">
  <sheetPr>
    <tabColor theme="7" tint="-0.249977111117893"/>
  </sheetPr>
  <dimension ref="B5:U96"/>
  <sheetViews>
    <sheetView zoomScale="130" zoomScaleNormal="130" workbookViewId="0">
      <selection activeCell="K13" sqref="K13"/>
    </sheetView>
  </sheetViews>
  <sheetFormatPr defaultColWidth="8.7109375" defaultRowHeight="15" x14ac:dyDescent="0.25"/>
  <cols>
    <col min="1" max="1" width="1.42578125" style="11" customWidth="1"/>
    <col min="2" max="2" width="15.140625" style="11" customWidth="1"/>
    <col min="3" max="3" width="21.7109375" style="11" customWidth="1"/>
    <col min="4" max="4" width="9.28515625" style="11" customWidth="1"/>
    <col min="5" max="5" width="16.140625" style="11" customWidth="1"/>
    <col min="6" max="6" width="16.42578125" style="11" customWidth="1"/>
    <col min="7" max="7" width="83" style="11" bestFit="1" customWidth="1"/>
    <col min="8" max="8" width="16.140625" style="11" customWidth="1"/>
    <col min="9" max="9" width="20.5703125" style="11" customWidth="1"/>
    <col min="10" max="10" width="28.5703125" style="11" customWidth="1"/>
    <col min="11" max="11" width="18.7109375" style="11" customWidth="1"/>
    <col min="12" max="12" width="16.140625" style="11" customWidth="1"/>
    <col min="13" max="13" width="18.5703125" style="11" bestFit="1" customWidth="1"/>
    <col min="14" max="14" width="21.85546875" style="11" customWidth="1"/>
    <col min="15" max="15" width="16.140625" style="11" customWidth="1"/>
    <col min="16" max="16" width="16.85546875" style="11" bestFit="1" customWidth="1"/>
    <col min="17" max="17" width="21.5703125" style="65" bestFit="1" customWidth="1"/>
    <col min="18" max="18" width="18.140625" style="65" bestFit="1" customWidth="1"/>
    <col min="19" max="19" width="21.42578125" style="65" bestFit="1" customWidth="1"/>
    <col min="20" max="21" width="8.7109375" style="65"/>
    <col min="22" max="16384" width="8.7109375" style="11"/>
  </cols>
  <sheetData>
    <row r="5" spans="2:21" ht="9.9499999999999993" customHeight="1" thickBot="1" x14ac:dyDescent="0.3"/>
    <row r="6" spans="2:21" ht="27.6" customHeight="1" thickBot="1" x14ac:dyDescent="0.3">
      <c r="B6" s="126" t="s">
        <v>51</v>
      </c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8"/>
    </row>
    <row r="7" spans="2:21" ht="8.1" customHeight="1" thickBot="1" x14ac:dyDescent="0.3">
      <c r="B7" s="12"/>
      <c r="C7" s="12"/>
      <c r="E7" s="12"/>
      <c r="F7" s="12"/>
      <c r="H7" s="12"/>
      <c r="I7" s="12"/>
      <c r="J7" s="12"/>
      <c r="K7" s="12"/>
      <c r="L7" s="12"/>
      <c r="M7" s="12"/>
      <c r="N7" s="12"/>
      <c r="O7" s="12"/>
      <c r="P7" s="12"/>
    </row>
    <row r="8" spans="2:21" ht="16.5" thickBot="1" x14ac:dyDescent="0.3">
      <c r="C8" s="131" t="s">
        <v>13</v>
      </c>
      <c r="D8" s="132"/>
      <c r="E8" s="13"/>
      <c r="F8" s="131" t="s">
        <v>14</v>
      </c>
      <c r="G8" s="132"/>
      <c r="I8" s="131" t="s">
        <v>15</v>
      </c>
      <c r="J8" s="133"/>
      <c r="K8" s="133"/>
      <c r="L8" s="132"/>
      <c r="M8" s="14"/>
      <c r="N8" s="131" t="s">
        <v>16</v>
      </c>
      <c r="O8" s="132"/>
      <c r="P8" s="15"/>
      <c r="Q8" s="10"/>
      <c r="R8" s="66"/>
      <c r="S8" s="10"/>
      <c r="T8" s="66"/>
      <c r="U8" s="67"/>
    </row>
    <row r="9" spans="2:21" ht="27.6" customHeight="1" x14ac:dyDescent="0.25">
      <c r="C9" s="16" t="s">
        <v>17</v>
      </c>
      <c r="D9" s="17">
        <f>Sintesi!C12</f>
        <v>0</v>
      </c>
      <c r="F9" s="16" t="s">
        <v>18</v>
      </c>
      <c r="G9" s="18">
        <f>+Sintesi!C11</f>
        <v>0</v>
      </c>
      <c r="I9" s="19" t="s">
        <v>19</v>
      </c>
      <c r="J9" s="20" t="e">
        <f>+L9-J11</f>
        <v>#N/A</v>
      </c>
      <c r="K9" s="21" t="s">
        <v>20</v>
      </c>
      <c r="L9" s="22">
        <f>+Sintesi!C7</f>
        <v>0</v>
      </c>
      <c r="M9" s="23"/>
      <c r="N9" s="24" t="s">
        <v>21</v>
      </c>
      <c r="O9" s="7">
        <v>300000</v>
      </c>
      <c r="P9" s="15"/>
      <c r="Q9" s="67"/>
      <c r="R9" s="66"/>
      <c r="S9" s="67"/>
    </row>
    <row r="10" spans="2:21" ht="22.5" customHeight="1" thickBot="1" x14ac:dyDescent="0.3">
      <c r="C10" s="25" t="s">
        <v>22</v>
      </c>
      <c r="D10" s="26">
        <f>+D9*L10</f>
        <v>0</v>
      </c>
      <c r="F10" s="27" t="s">
        <v>23</v>
      </c>
      <c r="G10" s="28" t="e">
        <f>VLOOKUP(Sintesi!C11,Input!M2:N10,2,FALSE)</f>
        <v>#N/A</v>
      </c>
      <c r="I10" s="25" t="s">
        <v>24</v>
      </c>
      <c r="J10" s="29" t="e">
        <f>IF(G10="IM",SUM(N19:N34)-SUM(N21:N22),SUM(N19:N34))*((1+$D$11)^(-1))</f>
        <v>#N/A</v>
      </c>
      <c r="K10" s="9" t="s">
        <v>25</v>
      </c>
      <c r="L10" s="30">
        <f>+Sintesi!C13</f>
        <v>0</v>
      </c>
      <c r="M10" s="31"/>
      <c r="N10" s="32" t="s">
        <v>26</v>
      </c>
      <c r="O10" s="8" t="e">
        <f>+O9-J10-J11</f>
        <v>#N/A</v>
      </c>
      <c r="P10" s="15"/>
      <c r="Q10" s="67"/>
      <c r="R10" s="66"/>
      <c r="S10" s="67"/>
      <c r="T10" s="66"/>
      <c r="U10" s="67"/>
    </row>
    <row r="11" spans="2:21" ht="27" customHeight="1" thickBot="1" x14ac:dyDescent="0.3">
      <c r="C11" s="27" t="s">
        <v>27</v>
      </c>
      <c r="D11" s="33">
        <f>D9+VLOOKUP(S21,Input!A1:B5,2,0)/100</f>
        <v>0.03</v>
      </c>
      <c r="F11" s="34"/>
      <c r="G11" s="35"/>
      <c r="H11" s="36"/>
      <c r="I11" s="25" t="s">
        <v>76</v>
      </c>
      <c r="J11" s="29" t="e">
        <f>IF(J13="No",0,Sintesi!C10)</f>
        <v>#N/A</v>
      </c>
      <c r="K11" s="9" t="s">
        <v>28</v>
      </c>
      <c r="L11" s="6" t="e">
        <f>IF(J13="No",0,Sintesi!C9)</f>
        <v>#N/A</v>
      </c>
      <c r="M11" s="5"/>
      <c r="N11" s="37" t="s">
        <v>29</v>
      </c>
      <c r="O11" s="38" t="str">
        <f>+Input!E4</f>
        <v>6; 7; 8; 9</v>
      </c>
      <c r="P11" s="15"/>
      <c r="Q11" s="67"/>
      <c r="R11" s="66"/>
      <c r="S11" s="67"/>
    </row>
    <row r="12" spans="2:21" ht="27" customHeight="1" thickBot="1" x14ac:dyDescent="0.3">
      <c r="C12" s="83"/>
      <c r="D12" s="84"/>
      <c r="F12" s="85"/>
      <c r="G12" s="35"/>
      <c r="M12" s="5"/>
      <c r="N12" s="86"/>
      <c r="O12" s="87"/>
      <c r="P12" s="15"/>
      <c r="Q12" s="67"/>
      <c r="R12" s="66"/>
      <c r="S12" s="67"/>
    </row>
    <row r="13" spans="2:21" ht="20.45" customHeight="1" thickBot="1" x14ac:dyDescent="0.3">
      <c r="I13" s="93" t="s">
        <v>30</v>
      </c>
      <c r="J13" s="94" t="e">
        <f>VLOOKUP(Sintesi!C8,Input!J2:K3,2,FALSE)</f>
        <v>#N/A</v>
      </c>
      <c r="M13" s="39"/>
      <c r="O13" s="40"/>
    </row>
    <row r="14" spans="2:21" ht="8.4499999999999993" customHeight="1" x14ac:dyDescent="0.25">
      <c r="H14" s="41"/>
      <c r="J14" s="40"/>
      <c r="K14" s="40"/>
      <c r="L14" s="40"/>
      <c r="N14" s="40"/>
    </row>
    <row r="15" spans="2:21" ht="15.75" thickBot="1" x14ac:dyDescent="0.3">
      <c r="H15" s="41"/>
      <c r="J15" s="40"/>
      <c r="K15" s="40"/>
      <c r="L15" s="40"/>
      <c r="N15" s="40"/>
    </row>
    <row r="16" spans="2:21" ht="27.6" customHeight="1" thickBot="1" x14ac:dyDescent="0.3">
      <c r="B16" s="126" t="s">
        <v>31</v>
      </c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8"/>
    </row>
    <row r="17" spans="2:21" ht="9.6" customHeight="1" thickBot="1" x14ac:dyDescent="0.3"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2"/>
      <c r="P17" s="42"/>
    </row>
    <row r="18" spans="2:21" s="44" customFormat="1" ht="40.5" customHeight="1" x14ac:dyDescent="0.25">
      <c r="C18" s="45" t="s">
        <v>32</v>
      </c>
      <c r="D18" s="45" t="s">
        <v>33</v>
      </c>
      <c r="E18" s="45" t="s">
        <v>34</v>
      </c>
      <c r="F18" s="45" t="s">
        <v>35</v>
      </c>
      <c r="G18" s="45" t="s">
        <v>36</v>
      </c>
      <c r="H18" s="46" t="s">
        <v>37</v>
      </c>
      <c r="I18" s="46" t="s">
        <v>38</v>
      </c>
      <c r="J18" s="46" t="s">
        <v>39</v>
      </c>
      <c r="K18" s="46" t="s">
        <v>40</v>
      </c>
      <c r="L18" s="46" t="s">
        <v>41</v>
      </c>
      <c r="M18" s="45" t="s">
        <v>42</v>
      </c>
      <c r="N18" s="47" t="s">
        <v>43</v>
      </c>
      <c r="O18" s="78"/>
      <c r="P18" s="78"/>
      <c r="Q18" s="78"/>
      <c r="R18" s="78"/>
      <c r="S18" s="78"/>
      <c r="T18" s="78"/>
      <c r="U18" s="78"/>
    </row>
    <row r="19" spans="2:21" x14ac:dyDescent="0.25">
      <c r="C19" s="48">
        <v>1</v>
      </c>
      <c r="D19" s="49" t="e">
        <f t="shared" ref="D19:D30" si="0">IF(E19="Preamm",0,D18+1)</f>
        <v>#N/A</v>
      </c>
      <c r="E19" s="49" t="e">
        <f>IF(C19&lt;=$Q$20,(IF(C19&lt;=$Q$21,"Preamm","Amm")),"-")</f>
        <v>#N/A</v>
      </c>
      <c r="F19" s="50" t="e">
        <f t="shared" ref="F19:F26" si="1">-IF(E19="","",IF(E19="Preamm",0,(PMT($D$9,$Q$19,$J$9,0,0))))</f>
        <v>#N/A</v>
      </c>
      <c r="G19" s="50" t="e">
        <f t="shared" ref="G19:G30" si="2">IF(F19=0,0,$J$9/$Q$19)</f>
        <v>#N/A</v>
      </c>
      <c r="H19" s="50" t="e">
        <f t="shared" ref="H19:H30" si="3">IF(E19="","",IF(D19=0,($J$9*($D$10/2)),-IPMT($D$10/2,D19,$Q$19,$J$9,0,0)))</f>
        <v>#N/A</v>
      </c>
      <c r="I19" s="50" t="e">
        <f t="shared" ref="I19:I30" si="4">IF(E19="","",IF(D19=0,($J$9*($D$9/2)),-IPMT($D$9/2,D19,$Q$19,$J$9,0,0)))</f>
        <v>#N/A</v>
      </c>
      <c r="J19" s="50" t="e">
        <f t="shared" ref="J19:J30" si="5">IF(E19="","",IF(D19=0,($J$9*($D$11/2)),-IPMT($D$11/2,D19,$Q$19,$J$9,0,0)))</f>
        <v>#N/A</v>
      </c>
      <c r="K19" s="50" t="e">
        <f>IF(G19=0,0,G19)</f>
        <v>#N/A</v>
      </c>
      <c r="L19" s="70" t="e">
        <f>$J$9-K19</f>
        <v>#N/A</v>
      </c>
      <c r="M19" s="50" t="e">
        <f>IF(H19="","",J19-H19)</f>
        <v>#N/A</v>
      </c>
      <c r="N19" s="51" t="e">
        <f>IF(M19="","",M19/((1+$D$11)^(C19/2)))</f>
        <v>#N/A</v>
      </c>
      <c r="O19" s="79"/>
      <c r="P19" s="66" t="s">
        <v>44</v>
      </c>
      <c r="Q19" s="88" t="e">
        <f>+Q20-Q21</f>
        <v>#N/A</v>
      </c>
      <c r="R19" s="66"/>
      <c r="S19" s="67"/>
      <c r="T19" s="79"/>
      <c r="U19" s="79"/>
    </row>
    <row r="20" spans="2:21" x14ac:dyDescent="0.25">
      <c r="C20" s="48">
        <v>2</v>
      </c>
      <c r="D20" s="49" t="e">
        <f t="shared" si="0"/>
        <v>#N/A</v>
      </c>
      <c r="E20" s="49" t="e">
        <f t="shared" ref="E20:E30" si="6">IF(C20&lt;=$Q$20,(IF(C20&lt;=$Q$21,"Preamm","Amm")),"")</f>
        <v>#N/A</v>
      </c>
      <c r="F20" s="50" t="e">
        <f t="shared" si="1"/>
        <v>#N/A</v>
      </c>
      <c r="G20" s="50" t="e">
        <f t="shared" si="2"/>
        <v>#N/A</v>
      </c>
      <c r="H20" s="50" t="e">
        <f t="shared" si="3"/>
        <v>#N/A</v>
      </c>
      <c r="I20" s="50" t="e">
        <f t="shared" si="4"/>
        <v>#N/A</v>
      </c>
      <c r="J20" s="50" t="e">
        <f t="shared" si="5"/>
        <v>#N/A</v>
      </c>
      <c r="K20" s="50" t="e">
        <f t="shared" ref="K20:K30" si="7">+K19+G20</f>
        <v>#N/A</v>
      </c>
      <c r="L20" s="50" t="e">
        <f t="shared" ref="L20:L30" si="8">$J$9-K20</f>
        <v>#N/A</v>
      </c>
      <c r="M20" s="50" t="e">
        <f t="shared" ref="M20:M30" si="9">IF(H20="","",J20-H20)</f>
        <v>#N/A</v>
      </c>
      <c r="N20" s="51" t="e">
        <f t="shared" ref="N20:N34" si="10">IF(M20="","",M20/((1+$D$11)^(C20/2)))</f>
        <v>#N/A</v>
      </c>
      <c r="O20" s="79"/>
      <c r="P20" s="90" t="s">
        <v>45</v>
      </c>
      <c r="Q20" s="91" t="e">
        <f>IF(Sintesi!C14="NO",VLOOKUP(G9,Input!$M$2:$O$10,3,0),VLOOKUP(G9,Input!$M$2:$Q$10,5,0))</f>
        <v>#N/A</v>
      </c>
      <c r="R20" s="66" t="s">
        <v>46</v>
      </c>
      <c r="S20" s="67">
        <v>360</v>
      </c>
      <c r="T20" s="79"/>
      <c r="U20" s="79"/>
    </row>
    <row r="21" spans="2:21" x14ac:dyDescent="0.25">
      <c r="C21" s="48">
        <v>3</v>
      </c>
      <c r="D21" s="49" t="e">
        <f t="shared" si="0"/>
        <v>#N/A</v>
      </c>
      <c r="E21" s="49" t="e">
        <f t="shared" si="6"/>
        <v>#N/A</v>
      </c>
      <c r="F21" s="50" t="e">
        <f t="shared" si="1"/>
        <v>#N/A</v>
      </c>
      <c r="G21" s="50" t="e">
        <f t="shared" si="2"/>
        <v>#N/A</v>
      </c>
      <c r="H21" s="50" t="e">
        <f t="shared" si="3"/>
        <v>#N/A</v>
      </c>
      <c r="I21" s="50" t="e">
        <f t="shared" si="4"/>
        <v>#N/A</v>
      </c>
      <c r="J21" s="50" t="e">
        <f t="shared" si="5"/>
        <v>#N/A</v>
      </c>
      <c r="K21" s="50" t="e">
        <f t="shared" si="7"/>
        <v>#N/A</v>
      </c>
      <c r="L21" s="50" t="e">
        <f t="shared" si="8"/>
        <v>#N/A</v>
      </c>
      <c r="M21" s="50" t="e">
        <f t="shared" si="9"/>
        <v>#N/A</v>
      </c>
      <c r="N21" s="51" t="e">
        <f t="shared" si="10"/>
        <v>#N/A</v>
      </c>
      <c r="O21" s="79"/>
      <c r="P21" s="66" t="s">
        <v>47</v>
      </c>
      <c r="Q21" s="88" t="e">
        <f>VLOOKUP(G9,Input!$M$2:$P$10,4,0)</f>
        <v>#N/A</v>
      </c>
      <c r="R21" s="66" t="s">
        <v>48</v>
      </c>
      <c r="S21" s="67">
        <f>VLOOKUP(O11,Input!$E$2:$F$4,2,0)</f>
        <v>3</v>
      </c>
      <c r="T21" s="79"/>
      <c r="U21" s="79"/>
    </row>
    <row r="22" spans="2:21" x14ac:dyDescent="0.25">
      <c r="C22" s="48">
        <v>4</v>
      </c>
      <c r="D22" s="49" t="e">
        <f t="shared" si="0"/>
        <v>#N/A</v>
      </c>
      <c r="E22" s="49" t="e">
        <f t="shared" si="6"/>
        <v>#N/A</v>
      </c>
      <c r="F22" s="50" t="e">
        <f t="shared" si="1"/>
        <v>#N/A</v>
      </c>
      <c r="G22" s="50" t="e">
        <f t="shared" si="2"/>
        <v>#N/A</v>
      </c>
      <c r="H22" s="50" t="e">
        <f t="shared" si="3"/>
        <v>#N/A</v>
      </c>
      <c r="I22" s="50" t="e">
        <f t="shared" si="4"/>
        <v>#N/A</v>
      </c>
      <c r="J22" s="50" t="e">
        <f>IF(E22="","",IF(D22=0,($J$9*($D$11/2)),-IPMT($D$11/2,D22,$Q$19,$J$9,0,0)))</f>
        <v>#N/A</v>
      </c>
      <c r="K22" s="50" t="e">
        <f t="shared" si="7"/>
        <v>#N/A</v>
      </c>
      <c r="L22" s="50" t="e">
        <f t="shared" si="8"/>
        <v>#N/A</v>
      </c>
      <c r="M22" s="50" t="e">
        <f t="shared" si="9"/>
        <v>#N/A</v>
      </c>
      <c r="N22" s="51" t="e">
        <f t="shared" si="10"/>
        <v>#N/A</v>
      </c>
      <c r="O22" s="79"/>
      <c r="P22" s="65"/>
      <c r="T22" s="79"/>
      <c r="U22" s="79"/>
    </row>
    <row r="23" spans="2:21" x14ac:dyDescent="0.25">
      <c r="C23" s="48">
        <v>5</v>
      </c>
      <c r="D23" s="49" t="e">
        <f t="shared" si="0"/>
        <v>#N/A</v>
      </c>
      <c r="E23" s="49" t="e">
        <f t="shared" si="6"/>
        <v>#N/A</v>
      </c>
      <c r="F23" s="50" t="e">
        <f t="shared" si="1"/>
        <v>#N/A</v>
      </c>
      <c r="G23" s="50" t="e">
        <f t="shared" si="2"/>
        <v>#N/A</v>
      </c>
      <c r="H23" s="50" t="e">
        <f t="shared" si="3"/>
        <v>#N/A</v>
      </c>
      <c r="I23" s="50" t="e">
        <f t="shared" si="4"/>
        <v>#N/A</v>
      </c>
      <c r="J23" s="50" t="e">
        <f t="shared" si="5"/>
        <v>#N/A</v>
      </c>
      <c r="K23" s="50" t="e">
        <f t="shared" si="7"/>
        <v>#N/A</v>
      </c>
      <c r="L23" s="50" t="e">
        <f t="shared" si="8"/>
        <v>#N/A</v>
      </c>
      <c r="M23" s="50" t="e">
        <f t="shared" si="9"/>
        <v>#N/A</v>
      </c>
      <c r="N23" s="51" t="e">
        <f t="shared" si="10"/>
        <v>#N/A</v>
      </c>
      <c r="O23" s="79"/>
      <c r="P23" s="65"/>
      <c r="T23" s="79"/>
      <c r="U23" s="79"/>
    </row>
    <row r="24" spans="2:21" x14ac:dyDescent="0.25">
      <c r="C24" s="48">
        <v>6</v>
      </c>
      <c r="D24" s="49" t="e">
        <f t="shared" si="0"/>
        <v>#N/A</v>
      </c>
      <c r="E24" s="49" t="e">
        <f t="shared" si="6"/>
        <v>#N/A</v>
      </c>
      <c r="F24" s="50" t="e">
        <f t="shared" si="1"/>
        <v>#N/A</v>
      </c>
      <c r="G24" s="50" t="e">
        <f t="shared" si="2"/>
        <v>#N/A</v>
      </c>
      <c r="H24" s="50" t="e">
        <f t="shared" si="3"/>
        <v>#N/A</v>
      </c>
      <c r="I24" s="50" t="e">
        <f t="shared" si="4"/>
        <v>#N/A</v>
      </c>
      <c r="J24" s="50" t="e">
        <f t="shared" si="5"/>
        <v>#N/A</v>
      </c>
      <c r="K24" s="50" t="e">
        <f t="shared" si="7"/>
        <v>#N/A</v>
      </c>
      <c r="L24" s="50" t="e">
        <f t="shared" si="8"/>
        <v>#N/A</v>
      </c>
      <c r="M24" s="50" t="e">
        <f t="shared" si="9"/>
        <v>#N/A</v>
      </c>
      <c r="N24" s="51" t="e">
        <f t="shared" si="10"/>
        <v>#N/A</v>
      </c>
      <c r="O24" s="79"/>
      <c r="P24" s="79"/>
      <c r="Q24" s="79"/>
      <c r="R24" s="79"/>
      <c r="S24" s="79"/>
      <c r="T24" s="79"/>
      <c r="U24" s="79"/>
    </row>
    <row r="25" spans="2:21" x14ac:dyDescent="0.25">
      <c r="C25" s="48">
        <v>7</v>
      </c>
      <c r="D25" s="49" t="e">
        <f t="shared" si="0"/>
        <v>#N/A</v>
      </c>
      <c r="E25" s="49" t="e">
        <f t="shared" si="6"/>
        <v>#N/A</v>
      </c>
      <c r="F25" s="50" t="e">
        <f t="shared" si="1"/>
        <v>#N/A</v>
      </c>
      <c r="G25" s="50" t="e">
        <f t="shared" si="2"/>
        <v>#N/A</v>
      </c>
      <c r="H25" s="50" t="e">
        <f t="shared" si="3"/>
        <v>#N/A</v>
      </c>
      <c r="I25" s="50" t="e">
        <f t="shared" si="4"/>
        <v>#N/A</v>
      </c>
      <c r="J25" s="50" t="e">
        <f t="shared" si="5"/>
        <v>#N/A</v>
      </c>
      <c r="K25" s="50" t="e">
        <f t="shared" si="7"/>
        <v>#N/A</v>
      </c>
      <c r="L25" s="50" t="e">
        <f t="shared" si="8"/>
        <v>#N/A</v>
      </c>
      <c r="M25" s="50" t="e">
        <f t="shared" si="9"/>
        <v>#N/A</v>
      </c>
      <c r="N25" s="51" t="e">
        <f t="shared" si="10"/>
        <v>#N/A</v>
      </c>
      <c r="O25" s="79"/>
      <c r="P25" s="79"/>
      <c r="Q25" s="79"/>
      <c r="R25" s="79"/>
      <c r="S25" s="79"/>
      <c r="T25" s="79"/>
      <c r="U25" s="79"/>
    </row>
    <row r="26" spans="2:21" x14ac:dyDescent="0.25">
      <c r="C26" s="48">
        <v>8</v>
      </c>
      <c r="D26" s="49" t="e">
        <f t="shared" si="0"/>
        <v>#N/A</v>
      </c>
      <c r="E26" s="49" t="e">
        <f t="shared" si="6"/>
        <v>#N/A</v>
      </c>
      <c r="F26" s="50" t="e">
        <f t="shared" si="1"/>
        <v>#N/A</v>
      </c>
      <c r="G26" s="50" t="e">
        <f t="shared" si="2"/>
        <v>#N/A</v>
      </c>
      <c r="H26" s="50" t="e">
        <f t="shared" si="3"/>
        <v>#N/A</v>
      </c>
      <c r="I26" s="50" t="e">
        <f t="shared" si="4"/>
        <v>#N/A</v>
      </c>
      <c r="J26" s="50" t="e">
        <f t="shared" si="5"/>
        <v>#N/A</v>
      </c>
      <c r="K26" s="50" t="e">
        <f t="shared" si="7"/>
        <v>#N/A</v>
      </c>
      <c r="L26" s="50" t="e">
        <f t="shared" si="8"/>
        <v>#N/A</v>
      </c>
      <c r="M26" s="50" t="e">
        <f>IF(H26="","",J26-H26)</f>
        <v>#N/A</v>
      </c>
      <c r="N26" s="51" t="e">
        <f t="shared" si="10"/>
        <v>#N/A</v>
      </c>
      <c r="O26" s="79"/>
      <c r="P26" s="79"/>
      <c r="Q26" s="79"/>
      <c r="R26" s="79"/>
      <c r="S26" s="79"/>
      <c r="T26" s="79"/>
      <c r="U26" s="79"/>
    </row>
    <row r="27" spans="2:21" x14ac:dyDescent="0.25">
      <c r="C27" s="48">
        <v>9</v>
      </c>
      <c r="D27" s="49" t="e">
        <f t="shared" si="0"/>
        <v>#N/A</v>
      </c>
      <c r="E27" s="49" t="e">
        <f t="shared" si="6"/>
        <v>#N/A</v>
      </c>
      <c r="F27" s="50" t="e">
        <f>-IF(E27="",0,IF(E27="Preamm",0,(PMT($D$9,$Q$19,$J$9,0,0))))</f>
        <v>#N/A</v>
      </c>
      <c r="G27" s="50" t="e">
        <f t="shared" si="2"/>
        <v>#N/A</v>
      </c>
      <c r="H27" s="50" t="e">
        <f t="shared" si="3"/>
        <v>#N/A</v>
      </c>
      <c r="I27" s="50" t="e">
        <f t="shared" si="4"/>
        <v>#N/A</v>
      </c>
      <c r="J27" s="50" t="e">
        <f t="shared" si="5"/>
        <v>#N/A</v>
      </c>
      <c r="K27" s="50" t="e">
        <f t="shared" si="7"/>
        <v>#N/A</v>
      </c>
      <c r="L27" s="50" t="e">
        <f t="shared" si="8"/>
        <v>#N/A</v>
      </c>
      <c r="M27" s="50" t="e">
        <f t="shared" si="9"/>
        <v>#N/A</v>
      </c>
      <c r="N27" s="51" t="e">
        <f t="shared" si="10"/>
        <v>#N/A</v>
      </c>
      <c r="O27" s="79"/>
      <c r="P27" s="79"/>
      <c r="Q27" s="79"/>
      <c r="R27" s="79"/>
      <c r="S27" s="79"/>
      <c r="T27" s="79"/>
      <c r="U27" s="79"/>
    </row>
    <row r="28" spans="2:21" x14ac:dyDescent="0.25">
      <c r="C28" s="48">
        <v>10</v>
      </c>
      <c r="D28" s="49" t="e">
        <f t="shared" si="0"/>
        <v>#N/A</v>
      </c>
      <c r="E28" s="49" t="e">
        <f t="shared" si="6"/>
        <v>#N/A</v>
      </c>
      <c r="F28" s="50" t="e">
        <f>-IF(E28="",0,IF(E28="Preamm",0,(PMT($D$9,$Q$19,$J$9,0,0))))</f>
        <v>#N/A</v>
      </c>
      <c r="G28" s="50" t="e">
        <f t="shared" si="2"/>
        <v>#N/A</v>
      </c>
      <c r="H28" s="50" t="e">
        <f t="shared" si="3"/>
        <v>#N/A</v>
      </c>
      <c r="I28" s="50" t="e">
        <f t="shared" si="4"/>
        <v>#N/A</v>
      </c>
      <c r="J28" s="50" t="e">
        <f t="shared" si="5"/>
        <v>#N/A</v>
      </c>
      <c r="K28" s="50" t="e">
        <f t="shared" si="7"/>
        <v>#N/A</v>
      </c>
      <c r="L28" s="50" t="e">
        <f t="shared" si="8"/>
        <v>#N/A</v>
      </c>
      <c r="M28" s="50" t="e">
        <f t="shared" si="9"/>
        <v>#N/A</v>
      </c>
      <c r="N28" s="51" t="e">
        <f t="shared" si="10"/>
        <v>#N/A</v>
      </c>
      <c r="O28" s="79"/>
      <c r="P28" s="79"/>
      <c r="Q28" s="79"/>
      <c r="R28" s="79"/>
      <c r="S28" s="79"/>
      <c r="T28" s="79"/>
      <c r="U28" s="79"/>
    </row>
    <row r="29" spans="2:21" x14ac:dyDescent="0.25">
      <c r="C29" s="48">
        <v>11</v>
      </c>
      <c r="D29" s="49" t="e">
        <f t="shared" si="0"/>
        <v>#N/A</v>
      </c>
      <c r="E29" s="49" t="e">
        <f t="shared" si="6"/>
        <v>#N/A</v>
      </c>
      <c r="F29" s="50" t="e">
        <f>-IF(E29="",0,IF(E29="Preamm",0,(PMT($D$9,$Q$19,$J$9,0,0))))</f>
        <v>#N/A</v>
      </c>
      <c r="G29" s="50" t="e">
        <f t="shared" si="2"/>
        <v>#N/A</v>
      </c>
      <c r="H29" s="50" t="e">
        <f t="shared" si="3"/>
        <v>#N/A</v>
      </c>
      <c r="I29" s="50" t="e">
        <f t="shared" si="4"/>
        <v>#N/A</v>
      </c>
      <c r="J29" s="50" t="e">
        <f t="shared" si="5"/>
        <v>#N/A</v>
      </c>
      <c r="K29" s="50" t="e">
        <f t="shared" si="7"/>
        <v>#N/A</v>
      </c>
      <c r="L29" s="50" t="e">
        <f t="shared" si="8"/>
        <v>#N/A</v>
      </c>
      <c r="M29" s="50" t="e">
        <f t="shared" si="9"/>
        <v>#N/A</v>
      </c>
      <c r="N29" s="51" t="e">
        <f t="shared" si="10"/>
        <v>#N/A</v>
      </c>
      <c r="O29" s="79"/>
      <c r="P29" s="79"/>
      <c r="Q29" s="79"/>
      <c r="R29" s="79"/>
      <c r="S29" s="79"/>
      <c r="T29" s="79"/>
      <c r="U29" s="79"/>
    </row>
    <row r="30" spans="2:21" x14ac:dyDescent="0.25">
      <c r="C30" s="48">
        <v>12</v>
      </c>
      <c r="D30" s="49" t="e">
        <f t="shared" si="0"/>
        <v>#N/A</v>
      </c>
      <c r="E30" s="49" t="e">
        <f t="shared" si="6"/>
        <v>#N/A</v>
      </c>
      <c r="F30" s="50" t="e">
        <f>-IF(E30="",0,IF(E30="Preamm",0,(PMT($D$9,$Q$19,$J$9,0,0))))</f>
        <v>#N/A</v>
      </c>
      <c r="G30" s="50" t="e">
        <f t="shared" si="2"/>
        <v>#N/A</v>
      </c>
      <c r="H30" s="50" t="e">
        <f t="shared" si="3"/>
        <v>#N/A</v>
      </c>
      <c r="I30" s="50" t="e">
        <f t="shared" si="4"/>
        <v>#N/A</v>
      </c>
      <c r="J30" s="50" t="e">
        <f t="shared" si="5"/>
        <v>#N/A</v>
      </c>
      <c r="K30" s="50" t="e">
        <f t="shared" si="7"/>
        <v>#N/A</v>
      </c>
      <c r="L30" s="50" t="e">
        <f t="shared" si="8"/>
        <v>#N/A</v>
      </c>
      <c r="M30" s="50" t="e">
        <f t="shared" si="9"/>
        <v>#N/A</v>
      </c>
      <c r="N30" s="51" t="e">
        <f t="shared" si="10"/>
        <v>#N/A</v>
      </c>
      <c r="O30" s="79"/>
      <c r="P30" s="79"/>
      <c r="Q30" s="79"/>
      <c r="R30" s="79"/>
      <c r="S30" s="79"/>
      <c r="T30" s="79"/>
      <c r="U30" s="79"/>
    </row>
    <row r="31" spans="2:21" x14ac:dyDescent="0.25">
      <c r="C31" s="48">
        <v>13</v>
      </c>
      <c r="D31" s="49" t="e">
        <f t="shared" ref="D31:D34" si="11">IF(E31="Preamm",0,D30+1)</f>
        <v>#N/A</v>
      </c>
      <c r="E31" s="49" t="e">
        <f t="shared" ref="E31:E34" si="12">IF(C31&lt;=$Q$20,(IF(C31&lt;=$Q$21,"Preamm","Amm")),"")</f>
        <v>#N/A</v>
      </c>
      <c r="F31" s="50" t="e">
        <f t="shared" ref="F31:F34" si="13">-IF(E31="",0,IF(E31="Preamm",0,(PMT($D$9,$Q$19,$J$9,0,0))))</f>
        <v>#N/A</v>
      </c>
      <c r="G31" s="50" t="e">
        <f t="shared" ref="G31:G34" si="14">IF(F31=0,0,$J$9/$Q$19)</f>
        <v>#N/A</v>
      </c>
      <c r="H31" s="50" t="e">
        <f t="shared" ref="H31:H34" si="15">IF(E31="","",IF(D31=0,($J$9*($D$10/2)),-IPMT($D$10/2,D31,$Q$19,$J$9,0,0)))</f>
        <v>#N/A</v>
      </c>
      <c r="I31" s="50" t="e">
        <f t="shared" ref="I31:I34" si="16">IF(E31="","",IF(D31=0,($J$9*($D$9/2)),-IPMT($D$9/2,D31,$Q$19,$J$9,0,0)))</f>
        <v>#N/A</v>
      </c>
      <c r="J31" s="50" t="e">
        <f t="shared" ref="J31:J34" si="17">IF(E31="","",IF(D31=0,($J$9*($D$11/2)),-IPMT($D$11/2,D31,$Q$19,$J$9,0,0)))</f>
        <v>#N/A</v>
      </c>
      <c r="K31" s="50" t="e">
        <f t="shared" ref="K31:K34" si="18">+K30+G31</f>
        <v>#N/A</v>
      </c>
      <c r="L31" s="50" t="e">
        <f t="shared" ref="L31:L34" si="19">$J$9-K31</f>
        <v>#N/A</v>
      </c>
      <c r="M31" s="50" t="e">
        <f t="shared" ref="M31:M34" si="20">IF(H31="","",J31-H31)</f>
        <v>#N/A</v>
      </c>
      <c r="N31" s="51" t="e">
        <f t="shared" si="10"/>
        <v>#N/A</v>
      </c>
      <c r="O31" s="79"/>
      <c r="P31" s="79"/>
      <c r="Q31" s="79"/>
      <c r="R31" s="79"/>
      <c r="S31" s="79"/>
      <c r="T31" s="79"/>
      <c r="U31" s="79"/>
    </row>
    <row r="32" spans="2:21" x14ac:dyDescent="0.25">
      <c r="C32" s="48">
        <v>14</v>
      </c>
      <c r="D32" s="49" t="e">
        <f t="shared" si="11"/>
        <v>#N/A</v>
      </c>
      <c r="E32" s="49" t="e">
        <f t="shared" si="12"/>
        <v>#N/A</v>
      </c>
      <c r="F32" s="50" t="e">
        <f t="shared" si="13"/>
        <v>#N/A</v>
      </c>
      <c r="G32" s="50" t="e">
        <f t="shared" si="14"/>
        <v>#N/A</v>
      </c>
      <c r="H32" s="50" t="e">
        <f t="shared" si="15"/>
        <v>#N/A</v>
      </c>
      <c r="I32" s="50" t="e">
        <f t="shared" si="16"/>
        <v>#N/A</v>
      </c>
      <c r="J32" s="50" t="e">
        <f t="shared" si="17"/>
        <v>#N/A</v>
      </c>
      <c r="K32" s="50" t="e">
        <f t="shared" si="18"/>
        <v>#N/A</v>
      </c>
      <c r="L32" s="50" t="e">
        <f t="shared" si="19"/>
        <v>#N/A</v>
      </c>
      <c r="M32" s="50" t="e">
        <f t="shared" si="20"/>
        <v>#N/A</v>
      </c>
      <c r="N32" s="51" t="e">
        <f t="shared" si="10"/>
        <v>#N/A</v>
      </c>
      <c r="O32" s="79"/>
      <c r="P32" s="79"/>
      <c r="Q32" s="79"/>
      <c r="R32" s="79"/>
      <c r="S32" s="79"/>
      <c r="T32" s="79"/>
      <c r="U32" s="79"/>
    </row>
    <row r="33" spans="2:21" x14ac:dyDescent="0.25">
      <c r="C33" s="48">
        <v>15</v>
      </c>
      <c r="D33" s="49" t="e">
        <f t="shared" si="11"/>
        <v>#N/A</v>
      </c>
      <c r="E33" s="49" t="e">
        <f t="shared" si="12"/>
        <v>#N/A</v>
      </c>
      <c r="F33" s="50" t="e">
        <f t="shared" si="13"/>
        <v>#N/A</v>
      </c>
      <c r="G33" s="50" t="e">
        <f t="shared" si="14"/>
        <v>#N/A</v>
      </c>
      <c r="H33" s="50" t="e">
        <f t="shared" si="15"/>
        <v>#N/A</v>
      </c>
      <c r="I33" s="50" t="e">
        <f t="shared" si="16"/>
        <v>#N/A</v>
      </c>
      <c r="J33" s="50" t="e">
        <f t="shared" si="17"/>
        <v>#N/A</v>
      </c>
      <c r="K33" s="50" t="e">
        <f t="shared" si="18"/>
        <v>#N/A</v>
      </c>
      <c r="L33" s="50" t="e">
        <f t="shared" si="19"/>
        <v>#N/A</v>
      </c>
      <c r="M33" s="50" t="e">
        <f t="shared" si="20"/>
        <v>#N/A</v>
      </c>
      <c r="N33" s="51" t="e">
        <f t="shared" si="10"/>
        <v>#N/A</v>
      </c>
      <c r="O33" s="79"/>
      <c r="P33" s="79"/>
      <c r="Q33" s="79"/>
      <c r="R33" s="79"/>
      <c r="S33" s="79"/>
      <c r="T33" s="79"/>
      <c r="U33" s="79"/>
    </row>
    <row r="34" spans="2:21" x14ac:dyDescent="0.25">
      <c r="C34" s="48">
        <v>16</v>
      </c>
      <c r="D34" s="49" t="e">
        <f t="shared" si="11"/>
        <v>#N/A</v>
      </c>
      <c r="E34" s="49" t="e">
        <f t="shared" si="12"/>
        <v>#N/A</v>
      </c>
      <c r="F34" s="50" t="e">
        <f t="shared" si="13"/>
        <v>#N/A</v>
      </c>
      <c r="G34" s="50" t="e">
        <f t="shared" si="14"/>
        <v>#N/A</v>
      </c>
      <c r="H34" s="50" t="e">
        <f t="shared" si="15"/>
        <v>#N/A</v>
      </c>
      <c r="I34" s="50" t="e">
        <f t="shared" si="16"/>
        <v>#N/A</v>
      </c>
      <c r="J34" s="50" t="e">
        <f t="shared" si="17"/>
        <v>#N/A</v>
      </c>
      <c r="K34" s="50" t="e">
        <f t="shared" si="18"/>
        <v>#N/A</v>
      </c>
      <c r="L34" s="50" t="e">
        <f t="shared" si="19"/>
        <v>#N/A</v>
      </c>
      <c r="M34" s="50" t="e">
        <f t="shared" si="20"/>
        <v>#N/A</v>
      </c>
      <c r="N34" s="51" t="e">
        <f t="shared" si="10"/>
        <v>#N/A</v>
      </c>
      <c r="O34" s="79"/>
      <c r="P34" s="79"/>
      <c r="Q34" s="79"/>
      <c r="R34" s="79"/>
      <c r="S34" s="79"/>
      <c r="T34" s="79"/>
      <c r="U34" s="79"/>
    </row>
    <row r="35" spans="2:21" x14ac:dyDescent="0.25">
      <c r="C35" s="48"/>
      <c r="D35" s="49"/>
      <c r="E35" s="49"/>
      <c r="F35" s="50"/>
      <c r="G35" s="50"/>
      <c r="H35" s="50"/>
      <c r="I35" s="50"/>
      <c r="J35" s="50"/>
      <c r="K35" s="50"/>
      <c r="L35" s="50"/>
      <c r="M35" s="50"/>
      <c r="N35" s="51"/>
      <c r="O35" s="79"/>
      <c r="P35" s="79"/>
      <c r="Q35" s="79"/>
      <c r="R35" s="79"/>
      <c r="S35" s="79"/>
      <c r="T35" s="79"/>
      <c r="U35" s="79"/>
    </row>
    <row r="36" spans="2:21" s="52" customFormat="1" ht="20.45" customHeight="1" thickBot="1" x14ac:dyDescent="0.3">
      <c r="C36" s="129" t="s">
        <v>49</v>
      </c>
      <c r="D36" s="130"/>
      <c r="E36" s="130"/>
      <c r="F36" s="53" t="e">
        <f>SUM(F19:F34)</f>
        <v>#N/A</v>
      </c>
      <c r="G36" s="54" t="e">
        <f>SUM(G19:G34)</f>
        <v>#N/A</v>
      </c>
      <c r="H36" s="54" t="e">
        <f t="shared" ref="H36:J36" si="21">SUM(H19:H34)</f>
        <v>#N/A</v>
      </c>
      <c r="I36" s="54" t="e">
        <f t="shared" si="21"/>
        <v>#N/A</v>
      </c>
      <c r="J36" s="54" t="e">
        <f t="shared" si="21"/>
        <v>#N/A</v>
      </c>
      <c r="K36" s="54"/>
      <c r="L36" s="55"/>
      <c r="M36" s="54" t="e">
        <f>SUM(M19:M34)</f>
        <v>#N/A</v>
      </c>
      <c r="N36" s="56" t="e">
        <f>SUM(N19:N34)</f>
        <v>#N/A</v>
      </c>
      <c r="O36" s="80"/>
      <c r="P36" s="80"/>
      <c r="Q36" s="80"/>
      <c r="R36" s="80"/>
      <c r="S36" s="80"/>
      <c r="T36" s="80"/>
      <c r="U36" s="80"/>
    </row>
    <row r="37" spans="2:21" s="52" customFormat="1" x14ac:dyDescent="0.25">
      <c r="B37" s="15"/>
      <c r="C37" s="15"/>
      <c r="E37" s="15"/>
      <c r="F37" s="57"/>
      <c r="H37" s="58"/>
      <c r="I37" s="57"/>
      <c r="J37" s="57"/>
      <c r="K37" s="57"/>
      <c r="L37" s="57"/>
      <c r="M37" s="57"/>
      <c r="N37" s="57"/>
      <c r="O37" s="81"/>
      <c r="P37" s="81"/>
      <c r="Q37" s="80"/>
      <c r="R37" s="80"/>
      <c r="S37" s="80"/>
      <c r="T37" s="80"/>
      <c r="U37" s="80"/>
    </row>
    <row r="38" spans="2:21" s="52" customFormat="1" x14ac:dyDescent="0.25">
      <c r="F38" s="59"/>
      <c r="H38" s="58"/>
      <c r="I38" s="58"/>
      <c r="J38" s="58"/>
      <c r="K38" s="58"/>
      <c r="L38" s="58"/>
      <c r="M38" s="58"/>
      <c r="N38" s="58"/>
      <c r="O38" s="82"/>
      <c r="P38" s="82"/>
      <c r="Q38" s="80"/>
      <c r="R38" s="80"/>
      <c r="S38" s="80"/>
      <c r="T38" s="80"/>
      <c r="U38" s="80"/>
    </row>
    <row r="39" spans="2:21" s="52" customFormat="1" x14ac:dyDescent="0.25">
      <c r="F39" s="59"/>
      <c r="H39" s="58"/>
      <c r="I39" s="58"/>
      <c r="J39" s="58"/>
      <c r="K39" s="58"/>
      <c r="L39" s="58"/>
      <c r="M39" s="58"/>
      <c r="N39" s="58"/>
      <c r="O39" s="82"/>
      <c r="P39" s="82"/>
      <c r="Q39" s="80"/>
      <c r="R39" s="80"/>
      <c r="S39" s="80"/>
      <c r="T39" s="80"/>
      <c r="U39" s="80"/>
    </row>
    <row r="40" spans="2:21" s="52" customFormat="1" x14ac:dyDescent="0.25">
      <c r="F40" s="59"/>
      <c r="H40" s="58"/>
      <c r="I40" s="58"/>
      <c r="J40" s="58"/>
      <c r="K40" s="58"/>
      <c r="L40" s="58"/>
      <c r="M40" s="58"/>
      <c r="N40" s="58"/>
      <c r="O40" s="82"/>
      <c r="P40" s="82"/>
      <c r="Q40" s="80"/>
      <c r="R40" s="80"/>
      <c r="S40" s="80"/>
      <c r="T40" s="80"/>
      <c r="U40" s="80"/>
    </row>
    <row r="41" spans="2:21" s="52" customFormat="1" x14ac:dyDescent="0.25">
      <c r="F41" s="59"/>
      <c r="H41" s="58"/>
      <c r="I41" s="58"/>
      <c r="J41" s="58"/>
      <c r="K41" s="58"/>
      <c r="L41" s="58"/>
      <c r="M41" s="58"/>
      <c r="N41" s="58"/>
      <c r="O41" s="60"/>
      <c r="P41" s="60"/>
      <c r="Q41" s="71"/>
      <c r="R41" s="71"/>
      <c r="S41" s="71"/>
      <c r="T41" s="71"/>
      <c r="U41" s="71"/>
    </row>
    <row r="42" spans="2:21" ht="21.6" customHeight="1" x14ac:dyDescent="0.25">
      <c r="B42" s="61"/>
      <c r="C42" s="61"/>
      <c r="E42" s="61"/>
      <c r="F42" s="61"/>
      <c r="H42" s="61"/>
      <c r="I42" s="61"/>
      <c r="J42" s="61"/>
      <c r="K42" s="61"/>
      <c r="L42" s="61"/>
      <c r="M42" s="61"/>
      <c r="N42" s="61"/>
      <c r="O42" s="61"/>
      <c r="P42" s="61"/>
    </row>
    <row r="43" spans="2:21" s="52" customFormat="1" x14ac:dyDescent="0.25">
      <c r="B43" s="15"/>
      <c r="C43" s="3"/>
      <c r="E43" s="15"/>
      <c r="F43" s="1"/>
      <c r="H43" s="2"/>
      <c r="I43" s="15"/>
      <c r="J43" s="62"/>
      <c r="K43" s="62"/>
      <c r="L43" s="62"/>
      <c r="M43" s="15"/>
      <c r="N43" s="1"/>
      <c r="O43" s="15"/>
      <c r="P43" s="1"/>
      <c r="Q43" s="71"/>
      <c r="R43" s="71"/>
      <c r="S43" s="71"/>
      <c r="T43" s="71"/>
      <c r="U43" s="71"/>
    </row>
    <row r="44" spans="2:21" s="52" customFormat="1" x14ac:dyDescent="0.25">
      <c r="B44" s="15"/>
      <c r="C44" s="3"/>
      <c r="E44" s="15"/>
      <c r="F44" s="2"/>
      <c r="H44" s="2"/>
      <c r="I44" s="15"/>
      <c r="J44" s="1"/>
      <c r="K44" s="1"/>
      <c r="L44" s="1"/>
      <c r="M44" s="15"/>
      <c r="N44" s="3"/>
      <c r="O44" s="15"/>
      <c r="P44" s="1"/>
      <c r="Q44" s="71"/>
      <c r="R44" s="71"/>
      <c r="S44" s="71"/>
      <c r="T44" s="71"/>
      <c r="U44" s="71"/>
    </row>
    <row r="45" spans="2:21" s="52" customFormat="1" x14ac:dyDescent="0.25">
      <c r="B45" s="15"/>
      <c r="C45" s="3"/>
      <c r="E45" s="15"/>
      <c r="F45" s="2"/>
      <c r="H45" s="2"/>
      <c r="I45" s="15"/>
      <c r="J45" s="4"/>
      <c r="K45" s="4"/>
      <c r="L45" s="4"/>
      <c r="M45" s="15"/>
      <c r="N45" s="1"/>
      <c r="O45" s="15"/>
      <c r="P45" s="63"/>
      <c r="Q45" s="71"/>
      <c r="R45" s="71"/>
      <c r="S45" s="71"/>
      <c r="T45" s="71"/>
      <c r="U45" s="71"/>
    </row>
    <row r="46" spans="2:21" s="52" customFormat="1" x14ac:dyDescent="0.25">
      <c r="B46" s="2"/>
      <c r="C46" s="2"/>
      <c r="E46" s="2"/>
      <c r="F46" s="2"/>
      <c r="H46" s="2"/>
      <c r="I46" s="15"/>
      <c r="J46" s="39"/>
      <c r="K46" s="39"/>
      <c r="L46" s="39"/>
      <c r="M46" s="15"/>
      <c r="N46" s="4"/>
      <c r="O46" s="2"/>
      <c r="P46" s="2"/>
      <c r="Q46" s="71"/>
      <c r="R46" s="71"/>
      <c r="S46" s="71"/>
      <c r="T46" s="71"/>
      <c r="U46" s="71"/>
    </row>
    <row r="47" spans="2:21" ht="8.4499999999999993" customHeight="1" x14ac:dyDescent="0.25">
      <c r="J47" s="40"/>
      <c r="K47" s="40"/>
      <c r="L47" s="40"/>
      <c r="N47" s="40"/>
    </row>
    <row r="48" spans="2:21" s="52" customFormat="1" ht="34.5" customHeight="1" x14ac:dyDescent="0.25">
      <c r="B48" s="41"/>
      <c r="C48" s="41"/>
      <c r="E48" s="41"/>
      <c r="F48" s="41"/>
      <c r="H48" s="41"/>
      <c r="I48" s="41"/>
      <c r="J48" s="41"/>
      <c r="K48" s="41"/>
      <c r="L48" s="41"/>
      <c r="M48" s="41"/>
      <c r="N48" s="41"/>
      <c r="O48" s="41"/>
      <c r="P48" s="41"/>
      <c r="Q48" s="71"/>
      <c r="R48" s="71"/>
      <c r="S48" s="71"/>
      <c r="T48" s="71"/>
      <c r="U48" s="71"/>
    </row>
    <row r="49" spans="2:21" s="52" customFormat="1" x14ac:dyDescent="0.25">
      <c r="B49" s="49"/>
      <c r="C49" s="49"/>
      <c r="E49" s="49"/>
      <c r="F49" s="1"/>
      <c r="H49" s="1"/>
      <c r="I49" s="1"/>
      <c r="J49" s="1"/>
      <c r="K49" s="1"/>
      <c r="L49" s="1"/>
      <c r="M49" s="1"/>
      <c r="N49" s="1"/>
      <c r="O49" s="1"/>
      <c r="P49" s="1"/>
      <c r="Q49" s="71"/>
      <c r="R49" s="71"/>
      <c r="S49" s="71"/>
      <c r="T49" s="71"/>
      <c r="U49" s="71"/>
    </row>
    <row r="50" spans="2:21" s="52" customFormat="1" x14ac:dyDescent="0.25">
      <c r="B50" s="49"/>
      <c r="C50" s="49"/>
      <c r="E50" s="49"/>
      <c r="F50" s="1"/>
      <c r="H50" s="1"/>
      <c r="I50" s="1"/>
      <c r="J50" s="1"/>
      <c r="K50" s="1"/>
      <c r="L50" s="1"/>
      <c r="M50" s="1"/>
      <c r="N50" s="1"/>
      <c r="O50" s="1"/>
      <c r="P50" s="1"/>
      <c r="Q50" s="71"/>
      <c r="R50" s="71"/>
      <c r="S50" s="71"/>
      <c r="T50" s="71"/>
      <c r="U50" s="71"/>
    </row>
    <row r="51" spans="2:21" s="52" customFormat="1" x14ac:dyDescent="0.25">
      <c r="B51" s="49"/>
      <c r="C51" s="49"/>
      <c r="E51" s="49"/>
      <c r="F51" s="1"/>
      <c r="H51" s="1"/>
      <c r="I51" s="1"/>
      <c r="J51" s="1"/>
      <c r="K51" s="1"/>
      <c r="L51" s="1"/>
      <c r="M51" s="1"/>
      <c r="N51" s="1"/>
      <c r="O51" s="1"/>
      <c r="P51" s="1"/>
      <c r="Q51" s="71"/>
      <c r="R51" s="71"/>
      <c r="S51" s="71"/>
      <c r="T51" s="71"/>
      <c r="U51" s="71"/>
    </row>
    <row r="52" spans="2:21" s="52" customFormat="1" x14ac:dyDescent="0.25">
      <c r="B52" s="49"/>
      <c r="C52" s="49"/>
      <c r="E52" s="49"/>
      <c r="F52" s="1"/>
      <c r="H52" s="1"/>
      <c r="I52" s="1"/>
      <c r="J52" s="1"/>
      <c r="K52" s="1"/>
      <c r="L52" s="1"/>
      <c r="M52" s="1"/>
      <c r="N52" s="1"/>
      <c r="O52" s="1"/>
      <c r="P52" s="1"/>
      <c r="Q52" s="71"/>
      <c r="R52" s="71"/>
      <c r="S52" s="71"/>
      <c r="T52" s="71"/>
      <c r="U52" s="71"/>
    </row>
    <row r="53" spans="2:21" s="52" customFormat="1" x14ac:dyDescent="0.25">
      <c r="B53" s="49"/>
      <c r="C53" s="49"/>
      <c r="E53" s="49"/>
      <c r="F53" s="1"/>
      <c r="H53" s="1"/>
      <c r="I53" s="1"/>
      <c r="J53" s="1"/>
      <c r="K53" s="1"/>
      <c r="L53" s="1"/>
      <c r="M53" s="1"/>
      <c r="N53" s="1"/>
      <c r="O53" s="1"/>
      <c r="P53" s="1"/>
      <c r="Q53" s="71"/>
      <c r="R53" s="71"/>
      <c r="S53" s="71"/>
      <c r="T53" s="71"/>
      <c r="U53" s="71"/>
    </row>
    <row r="54" spans="2:21" s="52" customFormat="1" x14ac:dyDescent="0.25">
      <c r="B54" s="49"/>
      <c r="C54" s="49"/>
      <c r="E54" s="49"/>
      <c r="F54" s="1"/>
      <c r="H54" s="1"/>
      <c r="I54" s="1"/>
      <c r="J54" s="1"/>
      <c r="K54" s="1"/>
      <c r="L54" s="1"/>
      <c r="M54" s="1"/>
      <c r="N54" s="1"/>
      <c r="O54" s="1"/>
      <c r="P54" s="1"/>
      <c r="Q54" s="71"/>
      <c r="R54" s="71"/>
      <c r="S54" s="71"/>
      <c r="T54" s="71"/>
      <c r="U54" s="71"/>
    </row>
    <row r="55" spans="2:21" s="52" customFormat="1" x14ac:dyDescent="0.25">
      <c r="B55" s="49"/>
      <c r="C55" s="49"/>
      <c r="E55" s="49"/>
      <c r="F55" s="1"/>
      <c r="H55" s="1"/>
      <c r="I55" s="1"/>
      <c r="J55" s="1"/>
      <c r="K55" s="1"/>
      <c r="L55" s="1"/>
      <c r="M55" s="1"/>
      <c r="N55" s="1"/>
      <c r="O55" s="1"/>
      <c r="P55" s="1"/>
      <c r="Q55" s="71"/>
      <c r="R55" s="71"/>
      <c r="S55" s="71"/>
      <c r="T55" s="71"/>
      <c r="U55" s="71"/>
    </row>
    <row r="56" spans="2:21" s="52" customFormat="1" x14ac:dyDescent="0.25">
      <c r="B56" s="49"/>
      <c r="C56" s="49"/>
      <c r="E56" s="49"/>
      <c r="F56" s="1"/>
      <c r="H56" s="1"/>
      <c r="I56" s="1"/>
      <c r="J56" s="1"/>
      <c r="K56" s="1"/>
      <c r="L56" s="1"/>
      <c r="M56" s="1"/>
      <c r="N56" s="1"/>
      <c r="O56" s="1"/>
      <c r="P56" s="1"/>
      <c r="Q56" s="71"/>
      <c r="R56" s="71"/>
      <c r="S56" s="71"/>
      <c r="T56" s="71"/>
      <c r="U56" s="71"/>
    </row>
    <row r="57" spans="2:21" s="52" customFormat="1" x14ac:dyDescent="0.25">
      <c r="B57" s="49"/>
      <c r="C57" s="49"/>
      <c r="E57" s="49"/>
      <c r="F57" s="1"/>
      <c r="H57" s="1"/>
      <c r="I57" s="1"/>
      <c r="J57" s="1"/>
      <c r="K57" s="1"/>
      <c r="L57" s="1"/>
      <c r="M57" s="1"/>
      <c r="N57" s="1"/>
      <c r="O57" s="1"/>
      <c r="P57" s="1"/>
      <c r="Q57" s="71"/>
      <c r="R57" s="71"/>
      <c r="S57" s="71"/>
      <c r="T57" s="71"/>
      <c r="U57" s="71"/>
    </row>
    <row r="58" spans="2:21" s="52" customFormat="1" x14ac:dyDescent="0.25">
      <c r="B58" s="49"/>
      <c r="C58" s="49"/>
      <c r="E58" s="49"/>
      <c r="F58" s="1"/>
      <c r="H58" s="1"/>
      <c r="I58" s="1"/>
      <c r="J58" s="1"/>
      <c r="K58" s="1"/>
      <c r="L58" s="1"/>
      <c r="M58" s="1"/>
      <c r="N58" s="1"/>
      <c r="O58" s="1"/>
      <c r="P58" s="1"/>
      <c r="Q58" s="71"/>
      <c r="R58" s="71"/>
      <c r="S58" s="71"/>
      <c r="T58" s="71"/>
      <c r="U58" s="71"/>
    </row>
    <row r="59" spans="2:21" s="52" customFormat="1" x14ac:dyDescent="0.25">
      <c r="B59" s="49"/>
      <c r="C59" s="49"/>
      <c r="E59" s="49"/>
      <c r="F59" s="1"/>
      <c r="H59" s="1"/>
      <c r="I59" s="1"/>
      <c r="J59" s="1"/>
      <c r="K59" s="1"/>
      <c r="L59" s="1"/>
      <c r="M59" s="1"/>
      <c r="N59" s="1"/>
      <c r="O59" s="1"/>
      <c r="P59" s="1"/>
      <c r="Q59" s="71"/>
      <c r="R59" s="71"/>
      <c r="S59" s="71"/>
      <c r="T59" s="71"/>
      <c r="U59" s="71"/>
    </row>
    <row r="60" spans="2:21" s="52" customFormat="1" x14ac:dyDescent="0.25">
      <c r="B60" s="49"/>
      <c r="C60" s="49"/>
      <c r="E60" s="49"/>
      <c r="F60" s="1"/>
      <c r="H60" s="1"/>
      <c r="I60" s="1"/>
      <c r="J60" s="1"/>
      <c r="K60" s="1"/>
      <c r="L60" s="1"/>
      <c r="M60" s="1"/>
      <c r="N60" s="1"/>
      <c r="O60" s="1"/>
      <c r="P60" s="1"/>
      <c r="Q60" s="71"/>
      <c r="R60" s="71"/>
      <c r="S60" s="71"/>
      <c r="T60" s="71"/>
      <c r="U60" s="71"/>
    </row>
    <row r="61" spans="2:21" s="52" customFormat="1" x14ac:dyDescent="0.25">
      <c r="B61" s="64"/>
      <c r="C61" s="64"/>
      <c r="E61" s="64"/>
      <c r="F61" s="57"/>
      <c r="H61" s="57"/>
      <c r="I61" s="57"/>
      <c r="J61" s="57"/>
      <c r="K61" s="57"/>
      <c r="L61" s="57"/>
      <c r="M61" s="57"/>
      <c r="N61" s="57"/>
      <c r="O61" s="57"/>
      <c r="P61" s="57"/>
      <c r="Q61" s="71"/>
      <c r="R61" s="71"/>
      <c r="S61" s="71"/>
      <c r="T61" s="71"/>
      <c r="U61" s="71"/>
    </row>
    <row r="62" spans="2:21" s="52" customFormat="1" x14ac:dyDescent="0.25">
      <c r="F62" s="59"/>
      <c r="H62" s="58"/>
      <c r="I62" s="58"/>
      <c r="J62" s="58"/>
      <c r="K62" s="58"/>
      <c r="L62" s="58"/>
      <c r="M62" s="58"/>
      <c r="N62" s="58"/>
      <c r="O62" s="60"/>
      <c r="P62" s="60"/>
      <c r="Q62" s="71"/>
      <c r="R62" s="71"/>
      <c r="S62" s="71"/>
      <c r="T62" s="71"/>
      <c r="U62" s="71"/>
    </row>
    <row r="63" spans="2:21" s="52" customFormat="1" x14ac:dyDescent="0.25">
      <c r="F63" s="59"/>
      <c r="H63" s="58"/>
      <c r="I63" s="58"/>
      <c r="J63" s="58"/>
      <c r="K63" s="58"/>
      <c r="L63" s="58"/>
      <c r="M63" s="58"/>
      <c r="N63" s="58"/>
      <c r="O63" s="60"/>
      <c r="P63" s="60"/>
      <c r="Q63" s="71"/>
      <c r="R63" s="71"/>
      <c r="S63" s="71"/>
      <c r="T63" s="71"/>
      <c r="U63" s="71"/>
    </row>
    <row r="64" spans="2:21" s="52" customFormat="1" x14ac:dyDescent="0.25">
      <c r="F64" s="59"/>
      <c r="H64" s="58"/>
      <c r="I64" s="58"/>
      <c r="J64" s="58"/>
      <c r="K64" s="58"/>
      <c r="L64" s="58"/>
      <c r="M64" s="58"/>
      <c r="N64" s="58"/>
      <c r="O64" s="60"/>
      <c r="P64" s="60"/>
      <c r="Q64" s="71"/>
      <c r="R64" s="71"/>
      <c r="S64" s="71"/>
      <c r="T64" s="71"/>
      <c r="U64" s="71"/>
    </row>
    <row r="65" spans="2:21" s="52" customFormat="1" x14ac:dyDescent="0.25">
      <c r="F65" s="59"/>
      <c r="H65" s="58"/>
      <c r="I65" s="58"/>
      <c r="J65" s="58"/>
      <c r="K65" s="58"/>
      <c r="L65" s="58"/>
      <c r="M65" s="58"/>
      <c r="N65" s="58"/>
      <c r="O65" s="60"/>
      <c r="P65" s="60"/>
      <c r="Q65" s="71"/>
      <c r="R65" s="71"/>
      <c r="S65" s="71"/>
      <c r="T65" s="71"/>
      <c r="U65" s="71"/>
    </row>
    <row r="66" spans="2:21" ht="21.6" customHeight="1" x14ac:dyDescent="0.25">
      <c r="B66" s="61"/>
      <c r="C66" s="61"/>
      <c r="E66" s="61"/>
      <c r="F66" s="61"/>
      <c r="H66" s="61"/>
      <c r="I66" s="61"/>
      <c r="J66" s="61"/>
      <c r="K66" s="61"/>
      <c r="L66" s="61"/>
      <c r="M66" s="61"/>
      <c r="N66" s="61"/>
      <c r="O66" s="61"/>
      <c r="P66" s="61"/>
    </row>
    <row r="67" spans="2:21" s="52" customFormat="1" x14ac:dyDescent="0.25">
      <c r="B67" s="15"/>
      <c r="C67" s="3"/>
      <c r="E67" s="15"/>
      <c r="F67" s="1"/>
      <c r="H67" s="2"/>
      <c r="I67" s="15"/>
      <c r="J67" s="62"/>
      <c r="K67" s="62"/>
      <c r="L67" s="62"/>
      <c r="M67" s="15"/>
      <c r="N67" s="1"/>
      <c r="O67" s="15"/>
      <c r="P67" s="1"/>
      <c r="Q67" s="71"/>
      <c r="R67" s="71"/>
      <c r="S67" s="71"/>
      <c r="T67" s="71"/>
      <c r="U67" s="71"/>
    </row>
    <row r="68" spans="2:21" s="52" customFormat="1" x14ac:dyDescent="0.25">
      <c r="B68" s="15"/>
      <c r="C68" s="3"/>
      <c r="E68" s="15"/>
      <c r="F68" s="2"/>
      <c r="H68" s="2"/>
      <c r="I68" s="15"/>
      <c r="J68" s="1"/>
      <c r="K68" s="1"/>
      <c r="L68" s="1"/>
      <c r="M68" s="15"/>
      <c r="N68" s="3"/>
      <c r="O68" s="15"/>
      <c r="P68" s="1"/>
      <c r="Q68" s="71"/>
      <c r="R68" s="71"/>
      <c r="S68" s="71"/>
      <c r="T68" s="71"/>
      <c r="U68" s="71"/>
    </row>
    <row r="69" spans="2:21" s="52" customFormat="1" x14ac:dyDescent="0.25">
      <c r="B69" s="15"/>
      <c r="C69" s="3"/>
      <c r="E69" s="15"/>
      <c r="F69" s="2"/>
      <c r="H69" s="2"/>
      <c r="I69" s="15"/>
      <c r="J69" s="4"/>
      <c r="K69" s="4"/>
      <c r="L69" s="4"/>
      <c r="M69" s="15"/>
      <c r="N69" s="1"/>
      <c r="O69" s="15"/>
      <c r="P69" s="49"/>
      <c r="Q69" s="71"/>
      <c r="R69" s="71"/>
      <c r="S69" s="71"/>
      <c r="T69" s="71"/>
      <c r="U69" s="71"/>
    </row>
    <row r="70" spans="2:21" s="52" customFormat="1" x14ac:dyDescent="0.25">
      <c r="B70" s="2"/>
      <c r="C70" s="2"/>
      <c r="E70" s="2"/>
      <c r="F70" s="2"/>
      <c r="H70" s="2"/>
      <c r="I70" s="15"/>
      <c r="J70" s="39"/>
      <c r="K70" s="39"/>
      <c r="L70" s="39"/>
      <c r="M70" s="15"/>
      <c r="N70" s="4"/>
      <c r="O70" s="2"/>
      <c r="P70" s="2"/>
      <c r="Q70" s="71"/>
      <c r="R70" s="71"/>
      <c r="S70" s="71"/>
      <c r="T70" s="71"/>
      <c r="U70" s="71"/>
    </row>
    <row r="71" spans="2:21" ht="8.4499999999999993" customHeight="1" x14ac:dyDescent="0.25">
      <c r="J71" s="40"/>
      <c r="K71" s="40"/>
      <c r="L71" s="40"/>
      <c r="N71" s="40"/>
    </row>
    <row r="72" spans="2:21" s="52" customFormat="1" ht="33.6" customHeight="1" x14ac:dyDescent="0.25">
      <c r="B72" s="41"/>
      <c r="C72" s="41"/>
      <c r="E72" s="41"/>
      <c r="F72" s="41"/>
      <c r="H72" s="41"/>
      <c r="I72" s="41"/>
      <c r="J72" s="41"/>
      <c r="K72" s="41"/>
      <c r="L72" s="41"/>
      <c r="M72" s="41"/>
      <c r="N72" s="41"/>
      <c r="O72" s="41"/>
      <c r="P72" s="41"/>
      <c r="Q72" s="71"/>
      <c r="R72" s="71"/>
      <c r="S72" s="71"/>
      <c r="T72" s="71"/>
      <c r="U72" s="71"/>
    </row>
    <row r="73" spans="2:21" s="52" customFormat="1" x14ac:dyDescent="0.25">
      <c r="B73" s="49"/>
      <c r="C73" s="49"/>
      <c r="E73" s="49"/>
      <c r="F73" s="1"/>
      <c r="H73" s="1"/>
      <c r="I73" s="1"/>
      <c r="J73" s="1"/>
      <c r="K73" s="1"/>
      <c r="L73" s="1"/>
      <c r="M73" s="1"/>
      <c r="N73" s="1"/>
      <c r="O73" s="1"/>
      <c r="P73" s="1"/>
      <c r="Q73" s="71"/>
      <c r="R73" s="71"/>
      <c r="S73" s="71"/>
      <c r="T73" s="71"/>
      <c r="U73" s="71"/>
    </row>
    <row r="74" spans="2:21" s="52" customFormat="1" x14ac:dyDescent="0.25">
      <c r="B74" s="49"/>
      <c r="C74" s="49"/>
      <c r="E74" s="49"/>
      <c r="F74" s="1"/>
      <c r="H74" s="1"/>
      <c r="I74" s="1"/>
      <c r="J74" s="1"/>
      <c r="K74" s="1"/>
      <c r="L74" s="1"/>
      <c r="M74" s="1"/>
      <c r="N74" s="1"/>
      <c r="O74" s="1"/>
      <c r="P74" s="1"/>
      <c r="Q74" s="71"/>
      <c r="R74" s="71"/>
      <c r="S74" s="71"/>
      <c r="T74" s="71"/>
      <c r="U74" s="71"/>
    </row>
    <row r="75" spans="2:21" s="52" customFormat="1" x14ac:dyDescent="0.25">
      <c r="B75" s="49"/>
      <c r="C75" s="49"/>
      <c r="E75" s="49"/>
      <c r="F75" s="1"/>
      <c r="H75" s="1"/>
      <c r="I75" s="1"/>
      <c r="J75" s="1"/>
      <c r="K75" s="1"/>
      <c r="L75" s="1"/>
      <c r="M75" s="1"/>
      <c r="N75" s="1"/>
      <c r="O75" s="1"/>
      <c r="P75" s="1"/>
      <c r="Q75" s="71"/>
      <c r="R75" s="71"/>
      <c r="S75" s="71"/>
      <c r="T75" s="71"/>
      <c r="U75" s="71"/>
    </row>
    <row r="76" spans="2:21" s="52" customFormat="1" x14ac:dyDescent="0.25">
      <c r="B76" s="49"/>
      <c r="C76" s="49"/>
      <c r="E76" s="49"/>
      <c r="F76" s="1"/>
      <c r="H76" s="1"/>
      <c r="I76" s="1"/>
      <c r="J76" s="1"/>
      <c r="K76" s="1"/>
      <c r="L76" s="1"/>
      <c r="M76" s="1"/>
      <c r="N76" s="1"/>
      <c r="O76" s="1"/>
      <c r="P76" s="1"/>
      <c r="Q76" s="71"/>
      <c r="R76" s="71"/>
      <c r="S76" s="71"/>
      <c r="T76" s="71"/>
      <c r="U76" s="71"/>
    </row>
    <row r="77" spans="2:21" s="52" customFormat="1" x14ac:dyDescent="0.25">
      <c r="B77" s="49"/>
      <c r="C77" s="49"/>
      <c r="E77" s="49"/>
      <c r="F77" s="1"/>
      <c r="H77" s="1"/>
      <c r="I77" s="1"/>
      <c r="J77" s="1"/>
      <c r="K77" s="1"/>
      <c r="L77" s="1"/>
      <c r="M77" s="1"/>
      <c r="N77" s="1"/>
      <c r="O77" s="1"/>
      <c r="P77" s="1"/>
      <c r="Q77" s="71"/>
      <c r="R77" s="71"/>
      <c r="S77" s="71"/>
      <c r="T77" s="71"/>
      <c r="U77" s="71"/>
    </row>
    <row r="78" spans="2:21" s="52" customFormat="1" x14ac:dyDescent="0.25">
      <c r="B78" s="49"/>
      <c r="C78" s="49"/>
      <c r="E78" s="49"/>
      <c r="F78" s="1"/>
      <c r="H78" s="1"/>
      <c r="I78" s="1"/>
      <c r="J78" s="1"/>
      <c r="K78" s="1"/>
      <c r="L78" s="1"/>
      <c r="M78" s="1"/>
      <c r="N78" s="1"/>
      <c r="O78" s="1"/>
      <c r="P78" s="1"/>
      <c r="Q78" s="71"/>
      <c r="R78" s="71"/>
      <c r="S78" s="71"/>
      <c r="T78" s="71"/>
      <c r="U78" s="71"/>
    </row>
    <row r="79" spans="2:21" s="52" customFormat="1" x14ac:dyDescent="0.25">
      <c r="B79" s="49"/>
      <c r="C79" s="49"/>
      <c r="E79" s="49"/>
      <c r="F79" s="1"/>
      <c r="H79" s="1"/>
      <c r="I79" s="1"/>
      <c r="J79" s="1"/>
      <c r="K79" s="1"/>
      <c r="L79" s="1"/>
      <c r="M79" s="1"/>
      <c r="N79" s="1"/>
      <c r="O79" s="1"/>
      <c r="P79" s="1"/>
      <c r="Q79" s="71"/>
      <c r="R79" s="71"/>
      <c r="S79" s="71"/>
      <c r="T79" s="71"/>
      <c r="U79" s="71"/>
    </row>
    <row r="80" spans="2:21" s="52" customFormat="1" x14ac:dyDescent="0.25">
      <c r="B80" s="49"/>
      <c r="C80" s="49"/>
      <c r="E80" s="49"/>
      <c r="F80" s="1"/>
      <c r="H80" s="1"/>
      <c r="I80" s="1"/>
      <c r="J80" s="1"/>
      <c r="K80" s="1"/>
      <c r="L80" s="1"/>
      <c r="M80" s="1"/>
      <c r="N80" s="1"/>
      <c r="O80" s="1"/>
      <c r="P80" s="1"/>
      <c r="Q80" s="71"/>
      <c r="R80" s="71"/>
      <c r="S80" s="71"/>
      <c r="T80" s="71"/>
      <c r="U80" s="71"/>
    </row>
    <row r="81" spans="2:21" s="52" customFormat="1" x14ac:dyDescent="0.25">
      <c r="B81" s="49"/>
      <c r="C81" s="49"/>
      <c r="E81" s="49"/>
      <c r="F81" s="1"/>
      <c r="H81" s="1"/>
      <c r="I81" s="1"/>
      <c r="J81" s="1"/>
      <c r="K81" s="1"/>
      <c r="L81" s="1"/>
      <c r="M81" s="1"/>
      <c r="N81" s="1"/>
      <c r="O81" s="1"/>
      <c r="P81" s="1"/>
      <c r="Q81" s="71"/>
      <c r="R81" s="71"/>
      <c r="S81" s="71"/>
      <c r="T81" s="71"/>
      <c r="U81" s="71"/>
    </row>
    <row r="82" spans="2:21" s="52" customFormat="1" x14ac:dyDescent="0.25">
      <c r="B82" s="49"/>
      <c r="C82" s="49"/>
      <c r="E82" s="49"/>
      <c r="F82" s="1"/>
      <c r="H82" s="1"/>
      <c r="I82" s="1"/>
      <c r="J82" s="1"/>
      <c r="K82" s="1"/>
      <c r="L82" s="1"/>
      <c r="M82" s="1"/>
      <c r="N82" s="1"/>
      <c r="O82" s="1"/>
      <c r="P82" s="1"/>
      <c r="Q82" s="71"/>
      <c r="R82" s="71"/>
      <c r="S82" s="71"/>
      <c r="T82" s="71"/>
      <c r="U82" s="71"/>
    </row>
    <row r="83" spans="2:21" s="52" customFormat="1" x14ac:dyDescent="0.25">
      <c r="B83" s="49"/>
      <c r="C83" s="49"/>
      <c r="E83" s="49"/>
      <c r="F83" s="1"/>
      <c r="H83" s="1"/>
      <c r="I83" s="1"/>
      <c r="J83" s="1"/>
      <c r="K83" s="1"/>
      <c r="L83" s="1"/>
      <c r="M83" s="1"/>
      <c r="N83" s="1"/>
      <c r="O83" s="1"/>
      <c r="P83" s="1"/>
      <c r="Q83" s="71"/>
      <c r="R83" s="71"/>
      <c r="S83" s="71"/>
      <c r="T83" s="71"/>
      <c r="U83" s="71"/>
    </row>
    <row r="84" spans="2:21" s="52" customFormat="1" x14ac:dyDescent="0.25">
      <c r="B84" s="49"/>
      <c r="C84" s="49"/>
      <c r="E84" s="49"/>
      <c r="F84" s="1"/>
      <c r="H84" s="1"/>
      <c r="I84" s="1"/>
      <c r="J84" s="1"/>
      <c r="K84" s="1"/>
      <c r="L84" s="1"/>
      <c r="M84" s="1"/>
      <c r="N84" s="1"/>
      <c r="O84" s="1"/>
      <c r="P84" s="1"/>
      <c r="Q84" s="71"/>
      <c r="R84" s="71"/>
      <c r="S84" s="71"/>
      <c r="T84" s="71"/>
      <c r="U84" s="71"/>
    </row>
    <row r="85" spans="2:21" s="52" customFormat="1" x14ac:dyDescent="0.25">
      <c r="B85" s="64"/>
      <c r="C85" s="64"/>
      <c r="E85" s="64"/>
      <c r="F85" s="57"/>
      <c r="H85" s="57"/>
      <c r="I85" s="57"/>
      <c r="J85" s="57"/>
      <c r="K85" s="57"/>
      <c r="L85" s="57"/>
      <c r="M85" s="57"/>
      <c r="N85" s="57"/>
      <c r="O85" s="57"/>
      <c r="P85" s="57"/>
      <c r="Q85" s="71"/>
      <c r="R85" s="71"/>
      <c r="S85" s="71"/>
      <c r="T85" s="71"/>
      <c r="U85" s="71"/>
    </row>
    <row r="86" spans="2:21" s="52" customFormat="1" x14ac:dyDescent="0.25">
      <c r="F86" s="59"/>
      <c r="H86" s="58"/>
      <c r="I86" s="58"/>
      <c r="J86" s="58"/>
      <c r="K86" s="58"/>
      <c r="L86" s="58"/>
      <c r="M86" s="58"/>
      <c r="N86" s="58"/>
      <c r="O86" s="60"/>
      <c r="P86" s="60"/>
      <c r="Q86" s="71"/>
      <c r="R86" s="71"/>
      <c r="S86" s="71"/>
      <c r="T86" s="71"/>
      <c r="U86" s="71"/>
    </row>
    <row r="87" spans="2:21" s="52" customFormat="1" x14ac:dyDescent="0.25">
      <c r="F87" s="59"/>
      <c r="H87" s="58"/>
      <c r="I87" s="58"/>
      <c r="J87" s="58"/>
      <c r="K87" s="58"/>
      <c r="L87" s="58"/>
      <c r="M87" s="58"/>
      <c r="N87" s="58"/>
      <c r="O87" s="60"/>
      <c r="P87" s="60"/>
      <c r="Q87" s="71"/>
      <c r="R87" s="71"/>
      <c r="S87" s="71"/>
      <c r="T87" s="71"/>
      <c r="U87" s="71"/>
    </row>
    <row r="88" spans="2:21" s="52" customFormat="1" x14ac:dyDescent="0.25">
      <c r="F88" s="59"/>
      <c r="H88" s="58"/>
      <c r="I88" s="58"/>
      <c r="J88" s="58"/>
      <c r="K88" s="58"/>
      <c r="L88" s="58"/>
      <c r="M88" s="58"/>
      <c r="N88" s="58"/>
      <c r="O88" s="60"/>
      <c r="P88" s="60"/>
      <c r="Q88" s="71"/>
      <c r="R88" s="71"/>
      <c r="S88" s="71"/>
      <c r="T88" s="71"/>
      <c r="U88" s="71"/>
    </row>
    <row r="89" spans="2:21" s="52" customFormat="1" x14ac:dyDescent="0.25">
      <c r="F89" s="59"/>
      <c r="H89" s="58"/>
      <c r="I89" s="58"/>
      <c r="J89" s="58"/>
      <c r="K89" s="58"/>
      <c r="L89" s="58"/>
      <c r="M89" s="58"/>
      <c r="N89" s="58"/>
      <c r="O89" s="60"/>
      <c r="P89" s="60"/>
      <c r="Q89" s="71"/>
      <c r="R89" s="71"/>
      <c r="S89" s="71"/>
      <c r="T89" s="71"/>
      <c r="U89" s="71"/>
    </row>
    <row r="90" spans="2:21" s="52" customFormat="1" x14ac:dyDescent="0.25">
      <c r="F90" s="59"/>
      <c r="H90" s="58"/>
      <c r="I90" s="58"/>
      <c r="J90" s="58"/>
      <c r="K90" s="58"/>
      <c r="L90" s="58"/>
      <c r="M90" s="58"/>
      <c r="N90" s="58"/>
      <c r="O90" s="60"/>
      <c r="P90" s="60"/>
      <c r="Q90" s="71"/>
      <c r="R90" s="71"/>
      <c r="S90" s="71"/>
      <c r="T90" s="71"/>
      <c r="U90" s="71"/>
    </row>
    <row r="91" spans="2:21" s="52" customFormat="1" x14ac:dyDescent="0.25">
      <c r="F91" s="59"/>
      <c r="H91" s="58"/>
      <c r="I91" s="58"/>
      <c r="J91" s="58"/>
      <c r="K91" s="58"/>
      <c r="L91" s="58"/>
      <c r="M91" s="58"/>
      <c r="N91" s="58"/>
      <c r="O91" s="60"/>
      <c r="P91" s="60"/>
      <c r="Q91" s="71"/>
      <c r="R91" s="71"/>
      <c r="S91" s="71"/>
      <c r="T91" s="71"/>
      <c r="U91" s="71"/>
    </row>
    <row r="96" spans="2:21" x14ac:dyDescent="0.25">
      <c r="B96" s="52"/>
      <c r="E96" s="52"/>
    </row>
  </sheetData>
  <sheetProtection sheet="1" selectLockedCells="1" selectUnlockedCells="1"/>
  <mergeCells count="7">
    <mergeCell ref="C36:E36"/>
    <mergeCell ref="B6:P6"/>
    <mergeCell ref="C8:D8"/>
    <mergeCell ref="F8:G8"/>
    <mergeCell ref="I8:L8"/>
    <mergeCell ref="N8:O8"/>
    <mergeCell ref="B16:P16"/>
  </mergeCells>
  <conditionalFormatting sqref="B6 B7:C7 E7:F7 H7:P7">
    <cfRule type="containsText" dxfId="3" priority="2" operator="containsText" text="KO">
      <formula>NOT(ISERROR(SEARCH("KO",B6)))</formula>
    </cfRule>
  </conditionalFormatting>
  <conditionalFormatting sqref="B16:B17">
    <cfRule type="containsText" dxfId="2" priority="1" operator="containsText" text="KO">
      <formula>NOT(ISERROR(SEARCH("KO",B16)))</formula>
    </cfRule>
  </conditionalFormatting>
  <conditionalFormatting sqref="P44">
    <cfRule type="cellIs" dxfId="1" priority="4" operator="lessThan">
      <formula>0</formula>
    </cfRule>
  </conditionalFormatting>
  <conditionalFormatting sqref="P68">
    <cfRule type="cellIs" dxfId="0" priority="3" operator="lessThan">
      <formula>0</formula>
    </cfRule>
  </conditionalFormatting>
  <pageMargins left="0.7" right="0.7" top="0.75" bottom="0.75" header="0.3" footer="0.3"/>
  <pageSetup paperSize="9" orientation="portrait" r:id="rId1"/>
  <headerFooter>
    <oddFooter>&amp;C_x000D_&amp;1#&amp;"Arial"&amp;9&amp;K737373 Interno – Internal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6E92288-3F0B-4BE9-8A3A-CC70CE57673A}">
          <x14:formula1>
            <xm:f>Input!$H$2:$H$4</xm:f>
          </x14:formula1>
          <xm:sqref>J43:L43</xm:sqref>
        </x14:dataValidation>
        <x14:dataValidation type="list" allowBlank="1" showInputMessage="1" showErrorMessage="1" xr:uid="{7235D6C0-B130-4CE2-B8D9-B12B5F129ECD}">
          <x14:formula1>
            <xm:f>Input!$J$2:$J$3</xm:f>
          </x14:formula1>
          <xm:sqref>N46 N70</xm:sqref>
        </x14:dataValidation>
        <x14:dataValidation type="list" allowBlank="1" showInputMessage="1" showErrorMessage="1" xr:uid="{936412D4-4652-47BA-98FC-B56A48F6F1FB}">
          <x14:formula1>
            <xm:f>Input!$E$2:$E$4</xm:f>
          </x14:formula1>
          <xm:sqref>P69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zoomScale="85" zoomScaleNormal="115" workbookViewId="0">
      <selection activeCell="M22" sqref="M22"/>
    </sheetView>
  </sheetViews>
  <sheetFormatPr defaultColWidth="8.7109375" defaultRowHeight="15" x14ac:dyDescent="0.25"/>
  <cols>
    <col min="5" max="5" width="11.28515625" bestFit="1" customWidth="1"/>
    <col min="8" max="8" width="37.85546875" bestFit="1" customWidth="1"/>
    <col min="10" max="10" width="13.42578125" bestFit="1" customWidth="1"/>
    <col min="12" max="12" width="17.5703125" customWidth="1"/>
    <col min="13" max="13" width="82.85546875" bestFit="1" customWidth="1"/>
    <col min="16" max="16" width="18.42578125" bestFit="1" customWidth="1"/>
    <col min="17" max="17" width="17.140625" bestFit="1" customWidth="1"/>
  </cols>
  <sheetData>
    <row r="1" spans="1:17" x14ac:dyDescent="0.25">
      <c r="A1">
        <v>1</v>
      </c>
      <c r="B1" s="72">
        <v>0</v>
      </c>
      <c r="E1" t="s">
        <v>53</v>
      </c>
      <c r="F1" t="s">
        <v>54</v>
      </c>
      <c r="H1" t="s">
        <v>55</v>
      </c>
      <c r="J1" s="73" t="s">
        <v>2</v>
      </c>
      <c r="K1" s="73"/>
      <c r="L1" t="s">
        <v>75</v>
      </c>
      <c r="M1" t="s">
        <v>14</v>
      </c>
      <c r="N1" t="s">
        <v>56</v>
      </c>
      <c r="O1" t="s">
        <v>57</v>
      </c>
      <c r="P1" t="s">
        <v>58</v>
      </c>
      <c r="Q1" s="120" t="s">
        <v>82</v>
      </c>
    </row>
    <row r="2" spans="1:17" x14ac:dyDescent="0.25">
      <c r="A2">
        <v>2</v>
      </c>
      <c r="B2" s="72">
        <v>1.2</v>
      </c>
      <c r="E2" s="74" t="s">
        <v>59</v>
      </c>
      <c r="F2">
        <v>1</v>
      </c>
      <c r="H2" s="75">
        <v>0.1</v>
      </c>
      <c r="J2" s="73" t="s">
        <v>7</v>
      </c>
      <c r="K2" s="73" t="s">
        <v>7</v>
      </c>
      <c r="L2" s="92">
        <v>0.1</v>
      </c>
      <c r="M2" t="s">
        <v>60</v>
      </c>
      <c r="N2" t="s">
        <v>61</v>
      </c>
      <c r="O2">
        <v>12</v>
      </c>
      <c r="P2">
        <v>4</v>
      </c>
      <c r="Q2">
        <v>16</v>
      </c>
    </row>
    <row r="3" spans="1:17" x14ac:dyDescent="0.25">
      <c r="A3">
        <v>3</v>
      </c>
      <c r="B3" s="72">
        <v>3</v>
      </c>
      <c r="E3" s="76" t="s">
        <v>62</v>
      </c>
      <c r="F3">
        <v>2</v>
      </c>
      <c r="H3" s="75">
        <v>0.5</v>
      </c>
      <c r="J3" s="73" t="s">
        <v>3</v>
      </c>
      <c r="K3" s="73" t="s">
        <v>3</v>
      </c>
      <c r="L3" s="92">
        <v>0.2</v>
      </c>
      <c r="M3" t="s">
        <v>63</v>
      </c>
      <c r="N3" t="s">
        <v>64</v>
      </c>
      <c r="O3">
        <v>8</v>
      </c>
      <c r="P3">
        <v>4</v>
      </c>
      <c r="Q3">
        <v>8</v>
      </c>
    </row>
    <row r="4" spans="1:17" x14ac:dyDescent="0.25">
      <c r="B4" s="72"/>
      <c r="E4" s="76" t="s">
        <v>65</v>
      </c>
      <c r="F4">
        <v>3</v>
      </c>
      <c r="H4" s="75">
        <v>0.8</v>
      </c>
      <c r="L4" s="92">
        <v>0.3</v>
      </c>
      <c r="M4" t="s">
        <v>66</v>
      </c>
      <c r="N4" t="s">
        <v>64</v>
      </c>
      <c r="O4">
        <v>8</v>
      </c>
      <c r="P4">
        <v>4</v>
      </c>
      <c r="Q4">
        <v>8</v>
      </c>
    </row>
    <row r="5" spans="1:17" x14ac:dyDescent="0.25">
      <c r="B5" s="72"/>
      <c r="E5">
        <v>10</v>
      </c>
      <c r="F5" t="s">
        <v>67</v>
      </c>
      <c r="M5" t="s">
        <v>68</v>
      </c>
      <c r="N5" t="s">
        <v>64</v>
      </c>
      <c r="O5">
        <v>8</v>
      </c>
      <c r="P5">
        <v>4</v>
      </c>
      <c r="Q5">
        <v>8</v>
      </c>
    </row>
    <row r="6" spans="1:17" x14ac:dyDescent="0.25">
      <c r="E6">
        <v>11</v>
      </c>
      <c r="F6" t="s">
        <v>67</v>
      </c>
      <c r="M6" t="s">
        <v>5</v>
      </c>
      <c r="N6" t="s">
        <v>64</v>
      </c>
      <c r="O6">
        <v>12</v>
      </c>
      <c r="P6">
        <v>4</v>
      </c>
      <c r="Q6">
        <v>16</v>
      </c>
    </row>
    <row r="7" spans="1:17" x14ac:dyDescent="0.25">
      <c r="E7">
        <v>12</v>
      </c>
      <c r="F7" t="s">
        <v>67</v>
      </c>
      <c r="M7" t="s">
        <v>69</v>
      </c>
      <c r="N7" t="s">
        <v>64</v>
      </c>
      <c r="O7">
        <v>8</v>
      </c>
      <c r="P7">
        <v>4</v>
      </c>
      <c r="Q7">
        <v>8</v>
      </c>
    </row>
    <row r="8" spans="1:17" x14ac:dyDescent="0.25">
      <c r="M8" t="s">
        <v>70</v>
      </c>
      <c r="N8" t="s">
        <v>64</v>
      </c>
      <c r="O8">
        <v>12</v>
      </c>
      <c r="P8">
        <v>4</v>
      </c>
      <c r="Q8">
        <v>12</v>
      </c>
    </row>
    <row r="9" spans="1:17" x14ac:dyDescent="0.25">
      <c r="M9" t="s">
        <v>71</v>
      </c>
      <c r="N9" t="s">
        <v>64</v>
      </c>
      <c r="O9">
        <v>12</v>
      </c>
      <c r="P9">
        <v>4</v>
      </c>
      <c r="Q9">
        <v>12</v>
      </c>
    </row>
    <row r="10" spans="1:17" x14ac:dyDescent="0.25">
      <c r="M10" t="s">
        <v>72</v>
      </c>
      <c r="N10" t="s">
        <v>64</v>
      </c>
      <c r="O10">
        <v>12</v>
      </c>
      <c r="P10">
        <v>4</v>
      </c>
      <c r="Q10">
        <v>12</v>
      </c>
    </row>
  </sheetData>
  <sheetProtection selectLockedCells="1" selectUnlockedCells="1"/>
  <pageMargins left="0.7" right="0.7" top="0.75" bottom="0.75" header="0.3" footer="0.3"/>
  <pageSetup paperSize="9" orientation="portrait" r:id="rId1"/>
  <headerFooter>
    <oddFooter>&amp;C_x000D_&amp;1#&amp;"Arial"&amp;9&amp;K737373 Interno – Internal</oddFooter>
  </headerFooter>
</worksheet>
</file>

<file path=docMetadata/LabelInfo.xml><?xml version="1.0" encoding="utf-8"?>
<clbl:labelList xmlns:clbl="http://schemas.microsoft.com/office/2020/mipLabelMetadata">
  <clbl:label id="{ee255aed-7de2-497a-9b96-4de850d7aec7}" enabled="1" method="Privileged" siteId="{8c4b47b5-ea35-4370-817f-95066d4f846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Sintesi</vt:lpstr>
      <vt:lpstr>Piano amm_Scoring migliori</vt:lpstr>
      <vt:lpstr>Piano amm_Scoring intermedi</vt:lpstr>
      <vt:lpstr>Piano amm_Scoring ultimi</vt:lpstr>
      <vt:lpstr>Input</vt:lpstr>
      <vt:lpstr>ListaCat</vt:lpstr>
      <vt:lpstr>No</vt:lpstr>
      <vt:lpstr>Sì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Bassotti, Luca</dc:creator>
  <cp:keywords/>
  <dc:description/>
  <cp:lastModifiedBy>Jacopo Iennaco</cp:lastModifiedBy>
  <cp:revision/>
  <dcterms:created xsi:type="dcterms:W3CDTF">2022-08-27T19:43:51Z</dcterms:created>
  <dcterms:modified xsi:type="dcterms:W3CDTF">2026-06-17T12:51:06Z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62b6ef-db1a-4e15-b1cb-16e3a6a11a3f_Enabled">
    <vt:lpwstr>true</vt:lpwstr>
  </property>
  <property fmtid="{D5CDD505-2E9C-101B-9397-08002B2CF9AE}" pid="3" name="MSIP_Label_be62b6ef-db1a-4e15-b1cb-16e3a6a11a3f_SetDate">
    <vt:lpwstr>2022-08-27T20:15:39Z</vt:lpwstr>
  </property>
  <property fmtid="{D5CDD505-2E9C-101B-9397-08002B2CF9AE}" pid="4" name="MSIP_Label_be62b6ef-db1a-4e15-b1cb-16e3a6a11a3f_Method">
    <vt:lpwstr>Privileged</vt:lpwstr>
  </property>
  <property fmtid="{D5CDD505-2E9C-101B-9397-08002B2CF9AE}" pid="5" name="MSIP_Label_be62b6ef-db1a-4e15-b1cb-16e3a6a11a3f_Name">
    <vt:lpwstr>sace_0002</vt:lpwstr>
  </property>
  <property fmtid="{D5CDD505-2E9C-101B-9397-08002B2CF9AE}" pid="6" name="MSIP_Label_be62b6ef-db1a-4e15-b1cb-16e3a6a11a3f_SiteId">
    <vt:lpwstr>91443f7c-eefc-48b6-9946-a96937f65fc0</vt:lpwstr>
  </property>
  <property fmtid="{D5CDD505-2E9C-101B-9397-08002B2CF9AE}" pid="7" name="MSIP_Label_be62b6ef-db1a-4e15-b1cb-16e3a6a11a3f_ActionId">
    <vt:lpwstr>2153abfa-f52a-4440-8143-7984d7e59a3c</vt:lpwstr>
  </property>
  <property fmtid="{D5CDD505-2E9C-101B-9397-08002B2CF9AE}" pid="8" name="MSIP_Label_be62b6ef-db1a-4e15-b1cb-16e3a6a11a3f_ContentBits">
    <vt:lpwstr>0</vt:lpwstr>
  </property>
  <property fmtid="{D5CDD505-2E9C-101B-9397-08002B2CF9AE}" pid="9" name="MSIP_Label_ee255aed-7de2-497a-9b96-4de850d7aec7_Enabled">
    <vt:lpwstr>true</vt:lpwstr>
  </property>
  <property fmtid="{D5CDD505-2E9C-101B-9397-08002B2CF9AE}" pid="10" name="MSIP_Label_ee255aed-7de2-497a-9b96-4de850d7aec7_SetDate">
    <vt:lpwstr>2024-08-22T07:50:58Z</vt:lpwstr>
  </property>
  <property fmtid="{D5CDD505-2E9C-101B-9397-08002B2CF9AE}" pid="11" name="MSIP_Label_ee255aed-7de2-497a-9b96-4de850d7aec7_Method">
    <vt:lpwstr>Privileged</vt:lpwstr>
  </property>
  <property fmtid="{D5CDD505-2E9C-101B-9397-08002B2CF9AE}" pid="12" name="MSIP_Label_ee255aed-7de2-497a-9b96-4de850d7aec7_Name">
    <vt:lpwstr>ee255aed-7de2-497a-9b96-4de850d7aec7</vt:lpwstr>
  </property>
  <property fmtid="{D5CDD505-2E9C-101B-9397-08002B2CF9AE}" pid="13" name="MSIP_Label_ee255aed-7de2-497a-9b96-4de850d7aec7_SiteId">
    <vt:lpwstr>8c4b47b5-ea35-4370-817f-95066d4f8467</vt:lpwstr>
  </property>
  <property fmtid="{D5CDD505-2E9C-101B-9397-08002B2CF9AE}" pid="14" name="MSIP_Label_ee255aed-7de2-497a-9b96-4de850d7aec7_ActionId">
    <vt:lpwstr>bffdcfc9-c15a-47dc-b946-d75ae8040df6</vt:lpwstr>
  </property>
  <property fmtid="{D5CDD505-2E9C-101B-9397-08002B2CF9AE}" pid="15" name="MSIP_Label_ee255aed-7de2-497a-9b96-4de850d7aec7_ContentBits">
    <vt:lpwstr>2</vt:lpwstr>
  </property>
</Properties>
</file>